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860" windowHeight="6255" tabRatio="599" activeTab="0"/>
  </bookViews>
  <sheets>
    <sheet name="growth_vs_temp" sheetId="1" r:id="rId1"/>
    <sheet name="growth_vs_volume" sheetId="2" r:id="rId2"/>
    <sheet name="volume vs temp" sheetId="3" r:id="rId3"/>
  </sheets>
  <definedNames>
    <definedName name="_xlnm.Print_Area" localSheetId="0">'growth_vs_temp'!$L$12:$R$34</definedName>
    <definedName name="solver_adj" localSheetId="0" hidden="1">'growth_vs_temp'!$AB$14:$AB$16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'growth_vs_temp'!$AB$17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<sst xmlns="http://schemas.openxmlformats.org/spreadsheetml/2006/main" count="122" uniqueCount="59">
  <si>
    <t>Ehux</t>
  </si>
  <si>
    <t>gocea</t>
  </si>
  <si>
    <t>clepto old</t>
  </si>
  <si>
    <t>cpel;ag</t>
  </si>
  <si>
    <t>clepto NS</t>
  </si>
  <si>
    <t>spulchra</t>
  </si>
  <si>
    <t>h.carteri</t>
  </si>
  <si>
    <t>300 µE</t>
  </si>
  <si>
    <t>shaken</t>
  </si>
  <si>
    <t>average st err</t>
  </si>
  <si>
    <t>average relative st err</t>
  </si>
  <si>
    <t>reproducibility 15 C</t>
  </si>
  <si>
    <t>relative reprod 15 C</t>
  </si>
  <si>
    <t>mumax</t>
  </si>
  <si>
    <t>Topt</t>
  </si>
  <si>
    <t>dT</t>
  </si>
  <si>
    <t>optimum</t>
  </si>
  <si>
    <t>exp</t>
  </si>
  <si>
    <t>lin</t>
  </si>
  <si>
    <t>slope</t>
  </si>
  <si>
    <t>Q10</t>
  </si>
  <si>
    <t>+/-</t>
  </si>
  <si>
    <t>p=0.2822</t>
  </si>
  <si>
    <t>non-shaken, exclude calcidiscus 0.02</t>
  </si>
  <si>
    <t>all</t>
  </si>
  <si>
    <t>n</t>
  </si>
  <si>
    <t>non-shaken</t>
  </si>
  <si>
    <t>RSS - RSS/DF</t>
  </si>
  <si>
    <t>AIC</t>
  </si>
  <si>
    <t>MU=mumax*exp(-((t-opt)^2/deltat^2))</t>
  </si>
  <si>
    <t>MU=mumax+slope*t</t>
  </si>
  <si>
    <t>exclude calcidiscus 0.02</t>
  </si>
  <si>
    <t>MU=mumax*q10^(t/10)</t>
  </si>
  <si>
    <t>Sarthou 2005</t>
  </si>
  <si>
    <t>2rave non-shak</t>
  </si>
  <si>
    <t>2r ave shaken</t>
  </si>
  <si>
    <t>ehux</t>
  </si>
  <si>
    <t xml:space="preserve">gocea </t>
  </si>
  <si>
    <t xml:space="preserve">cpelag </t>
  </si>
  <si>
    <t xml:space="preserve">clepto ns </t>
  </si>
  <si>
    <t>diameter</t>
  </si>
  <si>
    <t>volume</t>
  </si>
  <si>
    <t>µopt</t>
  </si>
  <si>
    <t>15° (diameter at peak abundance from coulter counter 3-6 May 06)</t>
  </si>
  <si>
    <t>12° (diameter at peak abundance from coulter counter 16-19 May 06)</t>
  </si>
  <si>
    <t>12° (from materia_methods_results.doc)</t>
  </si>
  <si>
    <t>non:shak</t>
  </si>
  <si>
    <t>shak</t>
  </si>
  <si>
    <t>NON:SHAK</t>
  </si>
  <si>
    <t>SHAK</t>
  </si>
  <si>
    <t>TEMPERATURE AT WHICH EXPERIMENTAL CULTURES WERE GROWN [C]</t>
  </si>
  <si>
    <t>EHUX</t>
  </si>
  <si>
    <t>GOCEA</t>
  </si>
  <si>
    <t>CLEP</t>
  </si>
  <si>
    <t>CPEL</t>
  </si>
  <si>
    <t>CLEP NS</t>
  </si>
  <si>
    <t>SPUL</t>
  </si>
  <si>
    <t>HCAR</t>
  </si>
  <si>
    <t>DATE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</si>
</sst>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16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.75"/>
      <name val="Times New Roman"/>
      <family val="1"/>
    </font>
    <font>
      <vertAlign val="subscript"/>
      <sz val="11"/>
      <name val="Times New Roman"/>
      <family val="1"/>
    </font>
    <font>
      <sz val="10"/>
      <color indexed="46"/>
      <name val="Arial"/>
      <family val="0"/>
    </font>
    <font>
      <sz val="10"/>
      <color indexed="57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/>
    </xf>
    <xf numFmtId="16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597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v>C.leptoporus (482-1)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growth_vs_temp!$A$1:$H$1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growth_vs_temp!$A$4:$H$4</c:f>
              <c:numCache>
                <c:ptCount val="8"/>
                <c:pt idx="0">
                  <c:v>0</c:v>
                </c:pt>
                <c:pt idx="1">
                  <c:v>0.02</c:v>
                </c:pt>
                <c:pt idx="2">
                  <c:v>0.35</c:v>
                </c:pt>
                <c:pt idx="3">
                  <c:v>0.38</c:v>
                </c:pt>
                <c:pt idx="4">
                  <c:v>0.41</c:v>
                </c:pt>
                <c:pt idx="5">
                  <c:v>0.44</c:v>
                </c:pt>
                <c:pt idx="6">
                  <c:v>0.21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C.pelagicus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growth_vs_temp!$B$5:$G$5</c:f>
              <c:numCache>
                <c:ptCount val="6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</c:numCache>
            </c:numRef>
          </c:xVal>
          <c:yVal>
            <c:numRef>
              <c:f>growth_vs_temp!$B$6:$G$6</c:f>
              <c:numCache>
                <c:ptCount val="6"/>
                <c:pt idx="0">
                  <c:v>0.14</c:v>
                </c:pt>
                <c:pt idx="1">
                  <c:v>0.35</c:v>
                </c:pt>
                <c:pt idx="2">
                  <c:v>0.37</c:v>
                </c:pt>
                <c:pt idx="3">
                  <c:v>0.41</c:v>
                </c:pt>
                <c:pt idx="4">
                  <c:v>0.36</c:v>
                </c:pt>
                <c:pt idx="5">
                  <c:v>0.31</c:v>
                </c:pt>
              </c:numCache>
            </c:numRef>
          </c:yVal>
          <c:smooth val="0"/>
        </c:ser>
        <c:ser>
          <c:idx val="4"/>
          <c:order val="2"/>
          <c:tx>
            <c:v>C.leptoporus (NS10-2)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xVal>
            <c:numRef>
              <c:f>growth_vs_temp!$A$1:$H$1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growth_vs_temp!$A$7:$H$7</c:f>
              <c:numCache>
                <c:ptCount val="8"/>
                <c:pt idx="0">
                  <c:v>0</c:v>
                </c:pt>
                <c:pt idx="1">
                  <c:v>0.02</c:v>
                </c:pt>
                <c:pt idx="2">
                  <c:v>0.57</c:v>
                </c:pt>
                <c:pt idx="3">
                  <c:v>0.31</c:v>
                </c:pt>
                <c:pt idx="4">
                  <c:v>0.33</c:v>
                </c:pt>
                <c:pt idx="5">
                  <c:v>0.31</c:v>
                </c:pt>
                <c:pt idx="6">
                  <c:v>0.2</c:v>
                </c:pt>
                <c:pt idx="7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v>E.huxleyi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growth_vs_temp!$A$1:$H$1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growth_vs_temp!$A$2:$H$2</c:f>
              <c:numCache>
                <c:ptCount val="8"/>
                <c:pt idx="0">
                  <c:v>0.32</c:v>
                </c:pt>
                <c:pt idx="1">
                  <c:v>0.23</c:v>
                </c:pt>
                <c:pt idx="2">
                  <c:v>0.68</c:v>
                </c:pt>
                <c:pt idx="3">
                  <c:v>0.95</c:v>
                </c:pt>
                <c:pt idx="4">
                  <c:v>0.99</c:v>
                </c:pt>
                <c:pt idx="5">
                  <c:v>1.38</c:v>
                </c:pt>
                <c:pt idx="6">
                  <c:v>1.62</c:v>
                </c:pt>
                <c:pt idx="7">
                  <c:v>0.81</c:v>
                </c:pt>
              </c:numCache>
            </c:numRef>
          </c:yVal>
          <c:smooth val="0"/>
        </c:ser>
        <c:ser>
          <c:idx val="1"/>
          <c:order val="4"/>
          <c:tx>
            <c:v>G.oceanica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growth_vs_temp!$A$1:$H$1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growth_vs_temp!$A$3:$H$3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0.62</c:v>
                </c:pt>
                <c:pt idx="4">
                  <c:v>0.65</c:v>
                </c:pt>
                <c:pt idx="5">
                  <c:v>0.81</c:v>
                </c:pt>
                <c:pt idx="6">
                  <c:v>0.72</c:v>
                </c:pt>
                <c:pt idx="7">
                  <c:v>0.89</c:v>
                </c:pt>
              </c:numCache>
            </c:numRef>
          </c:yVal>
          <c:smooth val="0"/>
        </c:ser>
        <c:ser>
          <c:idx val="5"/>
          <c:order val="5"/>
          <c:tx>
            <c:v>S.pulchra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growth_vs_temp!$A$1:$H$1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growth_vs_temp!$A$8:$H$8</c:f>
              <c:numCache>
                <c:ptCount val="8"/>
                <c:pt idx="1">
                  <c:v>0</c:v>
                </c:pt>
                <c:pt idx="7">
                  <c:v>0.32</c:v>
                </c:pt>
              </c:numCache>
            </c:numRef>
          </c:yVal>
          <c:smooth val="0"/>
        </c:ser>
        <c:ser>
          <c:idx val="6"/>
          <c:order val="6"/>
          <c:tx>
            <c:v>ehux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growth_vs_temp!$K$2:$P$2</c:f>
              <c:numCache>
                <c:ptCount val="6"/>
                <c:pt idx="0">
                  <c:v>0.32</c:v>
                </c:pt>
                <c:pt idx="1">
                  <c:v>0.23</c:v>
                </c:pt>
                <c:pt idx="2">
                  <c:v>0.68</c:v>
                </c:pt>
                <c:pt idx="3">
                  <c:v>0.97</c:v>
                </c:pt>
                <c:pt idx="4">
                  <c:v>1.38</c:v>
                </c:pt>
                <c:pt idx="5">
                  <c:v>0.81</c:v>
                </c:pt>
              </c:numCache>
            </c:numRef>
          </c:yVal>
          <c:smooth val="0"/>
        </c:ser>
        <c:ser>
          <c:idx val="8"/>
          <c:order val="7"/>
          <c:tx>
            <c:v>C.lept 482-1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C.lept 482-1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growth_vs_temp!$K$4:$P$4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0.35</c:v>
                </c:pt>
                <c:pt idx="3">
                  <c:v>0.395</c:v>
                </c:pt>
                <c:pt idx="4">
                  <c:v>0.44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v>G. oceanica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growth_vs_temp!$K$3:$P$3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0.635</c:v>
                </c:pt>
                <c:pt idx="4">
                  <c:v>0.81</c:v>
                </c:pt>
                <c:pt idx="5">
                  <c:v>0.89</c:v>
                </c:pt>
              </c:numCache>
            </c:numRef>
          </c:yVal>
          <c:smooth val="0"/>
        </c:ser>
        <c:ser>
          <c:idx val="9"/>
          <c:order val="9"/>
          <c:tx>
            <c:v>C. pelagicus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growth_vs_temp!$L$5:$O$5</c:f>
              <c:numCache>
                <c:ptCount val="4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growth_vs_temp!$L$6:$O$6</c:f>
              <c:numCache>
                <c:ptCount val="4"/>
                <c:pt idx="0">
                  <c:v>0.14</c:v>
                </c:pt>
                <c:pt idx="1">
                  <c:v>0.35</c:v>
                </c:pt>
                <c:pt idx="2">
                  <c:v>0.39</c:v>
                </c:pt>
                <c:pt idx="3">
                  <c:v>0.36</c:v>
                </c:pt>
              </c:numCache>
            </c:numRef>
          </c:yVal>
          <c:smooth val="0"/>
        </c:ser>
        <c:ser>
          <c:idx val="10"/>
          <c:order val="10"/>
          <c:tx>
            <c:v>S. pulchra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growth_vs_temp!$L$8:$M$8</c:f>
              <c:numCache>
                <c:ptCount val="2"/>
                <c:pt idx="0">
                  <c:v>9</c:v>
                </c:pt>
                <c:pt idx="1">
                  <c:v>25</c:v>
                </c:pt>
              </c:numCache>
            </c:numRef>
          </c:xVal>
          <c:yVal>
            <c:numRef>
              <c:f>growth_vs_temp!$L$9:$M$9</c:f>
              <c:numCache>
                <c:ptCount val="2"/>
                <c:pt idx="0">
                  <c:v>0</c:v>
                </c:pt>
                <c:pt idx="1">
                  <c:v>0.32</c:v>
                </c:pt>
              </c:numCache>
            </c:numRef>
          </c:yVal>
          <c:smooth val="0"/>
        </c:ser>
        <c:ser>
          <c:idx val="11"/>
          <c:order val="11"/>
          <c:tx>
            <c:v>C. lept NS10-2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growth_vs_temp!$K$7:$P$7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0.57</c:v>
                </c:pt>
                <c:pt idx="3">
                  <c:v>0.32</c:v>
                </c:pt>
                <c:pt idx="4">
                  <c:v>0.31</c:v>
                </c:pt>
                <c:pt idx="5">
                  <c:v>0</c:v>
                </c:pt>
              </c:numCache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growth rate [day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'volume vs temp'!$A$2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vs temp'!$B$1:$H$1</c:f>
              <c:strCache>
                <c:ptCount val="7"/>
                <c:pt idx="0">
                  <c:v>EHUX</c:v>
                </c:pt>
                <c:pt idx="1">
                  <c:v>GOCEA</c:v>
                </c:pt>
                <c:pt idx="2">
                  <c:v>CLEP</c:v>
                </c:pt>
                <c:pt idx="3">
                  <c:v>CPEL</c:v>
                </c:pt>
                <c:pt idx="4">
                  <c:v>CLEP NS</c:v>
                </c:pt>
                <c:pt idx="5">
                  <c:v>SPUL</c:v>
                </c:pt>
                <c:pt idx="6">
                  <c:v>HCAR</c:v>
                </c:pt>
              </c:strCache>
            </c:strRef>
          </c:cat>
          <c:val>
            <c:numRef>
              <c:f>'volume vs temp'!$B$2:$H$2</c:f>
              <c:numCache>
                <c:ptCount val="7"/>
                <c:pt idx="0">
                  <c:v>4.04</c:v>
                </c:pt>
                <c:pt idx="1">
                  <c:v>4.27</c:v>
                </c:pt>
                <c:pt idx="2">
                  <c:v>5.63</c:v>
                </c:pt>
                <c:pt idx="3">
                  <c:v>8.34</c:v>
                </c:pt>
                <c:pt idx="4">
                  <c:v>6.08</c:v>
                </c:pt>
                <c:pt idx="5">
                  <c:v>6.98</c:v>
                </c:pt>
                <c:pt idx="6">
                  <c:v>10.38</c:v>
                </c:pt>
              </c:numCache>
            </c:numRef>
          </c:val>
        </c:ser>
        <c:ser>
          <c:idx val="1"/>
          <c:order val="1"/>
          <c:tx>
            <c:strRef>
              <c:f>'volume vs temp'!$A$3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vs temp'!$B$1:$H$1</c:f>
              <c:strCache>
                <c:ptCount val="7"/>
                <c:pt idx="0">
                  <c:v>EHUX</c:v>
                </c:pt>
                <c:pt idx="1">
                  <c:v>GOCEA</c:v>
                </c:pt>
                <c:pt idx="2">
                  <c:v>CLEP</c:v>
                </c:pt>
                <c:pt idx="3">
                  <c:v>CPEL</c:v>
                </c:pt>
                <c:pt idx="4">
                  <c:v>CLEP NS</c:v>
                </c:pt>
                <c:pt idx="5">
                  <c:v>SPUL</c:v>
                </c:pt>
                <c:pt idx="6">
                  <c:v>HCAR</c:v>
                </c:pt>
              </c:strCache>
            </c:strRef>
          </c:cat>
          <c:val>
            <c:numRef>
              <c:f>'volume vs temp'!$B$3:$H$3</c:f>
              <c:numCache>
                <c:ptCount val="7"/>
                <c:pt idx="0">
                  <c:v>2.5</c:v>
                </c:pt>
                <c:pt idx="1">
                  <c:v>3.8</c:v>
                </c:pt>
                <c:pt idx="2">
                  <c:v>6.08</c:v>
                </c:pt>
                <c:pt idx="3">
                  <c:v>9.01</c:v>
                </c:pt>
                <c:pt idx="4">
                  <c:v>6.3</c:v>
                </c:pt>
                <c:pt idx="5">
                  <c:v>5.63</c:v>
                </c:pt>
                <c:pt idx="6">
                  <c:v>10.84</c:v>
                </c:pt>
              </c:numCache>
            </c:numRef>
          </c:val>
        </c:ser>
        <c:ser>
          <c:idx val="2"/>
          <c:order val="2"/>
          <c:tx>
            <c:strRef>
              <c:f>'volume vs temp'!$A$4</c:f>
              <c:strCache>
                <c:ptCount val="1"/>
                <c:pt idx="0">
                  <c:v>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vs temp'!$B$1:$H$1</c:f>
              <c:strCache>
                <c:ptCount val="7"/>
                <c:pt idx="0">
                  <c:v>EHUX</c:v>
                </c:pt>
                <c:pt idx="1">
                  <c:v>GOCEA</c:v>
                </c:pt>
                <c:pt idx="2">
                  <c:v>CLEP</c:v>
                </c:pt>
                <c:pt idx="3">
                  <c:v>CPEL</c:v>
                </c:pt>
                <c:pt idx="4">
                  <c:v>CLEP NS</c:v>
                </c:pt>
                <c:pt idx="5">
                  <c:v>SPUL</c:v>
                </c:pt>
                <c:pt idx="6">
                  <c:v>HCAR</c:v>
                </c:pt>
              </c:strCache>
            </c:strRef>
          </c:cat>
          <c:val>
            <c:numRef>
              <c:f>'volume vs temp'!$B$4:$H$4</c:f>
              <c:numCache>
                <c:ptCount val="7"/>
                <c:pt idx="0">
                  <c:v>2</c:v>
                </c:pt>
                <c:pt idx="1">
                  <c:v>3.3</c:v>
                </c:pt>
                <c:pt idx="2">
                  <c:v>4.72</c:v>
                </c:pt>
                <c:pt idx="3">
                  <c:v>2.91</c:v>
                </c:pt>
                <c:pt idx="4">
                  <c:v>2.91</c:v>
                </c:pt>
                <c:pt idx="5">
                  <c:v>2.45</c:v>
                </c:pt>
              </c:numCache>
            </c:numRef>
          </c:val>
        </c:ser>
        <c:ser>
          <c:idx val="3"/>
          <c:order val="3"/>
          <c:tx>
            <c:strRef>
              <c:f>'volume vs temp'!$A$5</c:f>
              <c:strCache>
                <c:ptCount val="1"/>
                <c:pt idx="0">
                  <c:v>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vs temp'!$B$1:$H$1</c:f>
              <c:strCache>
                <c:ptCount val="7"/>
                <c:pt idx="0">
                  <c:v>EHUX</c:v>
                </c:pt>
                <c:pt idx="1">
                  <c:v>GOCEA</c:v>
                </c:pt>
                <c:pt idx="2">
                  <c:v>CLEP</c:v>
                </c:pt>
                <c:pt idx="3">
                  <c:v>CPEL</c:v>
                </c:pt>
                <c:pt idx="4">
                  <c:v>CLEP NS</c:v>
                </c:pt>
                <c:pt idx="5">
                  <c:v>SPUL</c:v>
                </c:pt>
                <c:pt idx="6">
                  <c:v>HCAR</c:v>
                </c:pt>
              </c:strCache>
            </c:strRef>
          </c:cat>
          <c:val>
            <c:numRef>
              <c:f>'volume vs temp'!$B$5:$H$5</c:f>
              <c:numCache>
                <c:ptCount val="7"/>
                <c:pt idx="0">
                  <c:v>3.13</c:v>
                </c:pt>
                <c:pt idx="1">
                  <c:v>2.68</c:v>
                </c:pt>
                <c:pt idx="3">
                  <c:v>2.68</c:v>
                </c:pt>
                <c:pt idx="4">
                  <c:v>3.01</c:v>
                </c:pt>
              </c:numCache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0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"/>
          <c:y val="0.0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595"/>
        </c:manualLayout>
      </c:layout>
      <c:scatterChart>
        <c:scatterStyle val="lineMarker"/>
        <c:varyColors val="0"/>
        <c:ser>
          <c:idx val="2"/>
          <c:order val="0"/>
          <c:tx>
            <c:v>C.leptoporus (482-1)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growth_vs_temp!$R$4:$Y$4</c:f>
              <c:numCache>
                <c:ptCount val="8"/>
                <c:pt idx="1">
                  <c:v>0.02</c:v>
                </c:pt>
                <c:pt idx="2">
                  <c:v>0.35</c:v>
                </c:pt>
                <c:pt idx="3">
                  <c:v>0.38</c:v>
                </c:pt>
                <c:pt idx="4">
                  <c:v>0.41</c:v>
                </c:pt>
                <c:pt idx="5">
                  <c:v>0.44</c:v>
                </c:pt>
                <c:pt idx="6">
                  <c:v>0.21</c:v>
                </c:pt>
              </c:numCache>
            </c:numRef>
          </c:yVal>
          <c:smooth val="0"/>
        </c:ser>
        <c:ser>
          <c:idx val="4"/>
          <c:order val="1"/>
          <c:tx>
            <c:v>C.leptoporus (NS10-2)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growth_vs_temp!$R$7:$Y$7</c:f>
              <c:numCache>
                <c:ptCount val="8"/>
                <c:pt idx="1">
                  <c:v>0.02</c:v>
                </c:pt>
                <c:pt idx="2">
                  <c:v>0.57</c:v>
                </c:pt>
                <c:pt idx="3">
                  <c:v>0.31</c:v>
                </c:pt>
                <c:pt idx="4">
                  <c:v>0.33</c:v>
                </c:pt>
                <c:pt idx="5">
                  <c:v>0.31</c:v>
                </c:pt>
                <c:pt idx="6">
                  <c:v>0.2</c:v>
                </c:pt>
              </c:numCache>
            </c:numRef>
          </c:yVal>
          <c:smooth val="0"/>
        </c:ser>
        <c:ser>
          <c:idx val="3"/>
          <c:order val="2"/>
          <c:tx>
            <c:v>C.pelagicus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growth_vs_temp!$R$6:$Y$6</c:f>
              <c:numCache>
                <c:ptCount val="8"/>
                <c:pt idx="0">
                  <c:v>0.14</c:v>
                </c:pt>
                <c:pt idx="2">
                  <c:v>0.35</c:v>
                </c:pt>
                <c:pt idx="3">
                  <c:v>0.37</c:v>
                </c:pt>
                <c:pt idx="4">
                  <c:v>0.41</c:v>
                </c:pt>
                <c:pt idx="5">
                  <c:v>0.36</c:v>
                </c:pt>
                <c:pt idx="6">
                  <c:v>0.31</c:v>
                </c:pt>
              </c:numCache>
            </c:numRef>
          </c:yVal>
          <c:smooth val="0"/>
        </c:ser>
        <c:ser>
          <c:idx val="0"/>
          <c:order val="3"/>
          <c:tx>
            <c:v>E.huxleyi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growth_vs_temp!$R$2:$Y$2</c:f>
              <c:numCache>
                <c:ptCount val="8"/>
                <c:pt idx="0">
                  <c:v>0.32</c:v>
                </c:pt>
                <c:pt idx="1">
                  <c:v>0.23</c:v>
                </c:pt>
                <c:pt idx="2">
                  <c:v>0.68</c:v>
                </c:pt>
                <c:pt idx="3">
                  <c:v>0.95</c:v>
                </c:pt>
                <c:pt idx="4">
                  <c:v>0.99</c:v>
                </c:pt>
                <c:pt idx="5">
                  <c:v>1.38</c:v>
                </c:pt>
                <c:pt idx="6">
                  <c:v>1.62</c:v>
                </c:pt>
                <c:pt idx="7">
                  <c:v>0.81</c:v>
                </c:pt>
              </c:numCache>
            </c:numRef>
          </c:yVal>
          <c:smooth val="0"/>
        </c:ser>
        <c:ser>
          <c:idx val="1"/>
          <c:order val="4"/>
          <c:tx>
            <c:v>G.oceanica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growth_vs_temp!$R$3:$Y$3</c:f>
              <c:numCache>
                <c:ptCount val="8"/>
                <c:pt idx="2">
                  <c:v>0.21</c:v>
                </c:pt>
                <c:pt idx="3">
                  <c:v>0.62</c:v>
                </c:pt>
                <c:pt idx="4">
                  <c:v>0.65</c:v>
                </c:pt>
                <c:pt idx="5">
                  <c:v>0.81</c:v>
                </c:pt>
                <c:pt idx="6">
                  <c:v>0.72</c:v>
                </c:pt>
                <c:pt idx="7">
                  <c:v>0.89</c:v>
                </c:pt>
              </c:numCache>
            </c:numRef>
          </c:yVal>
          <c:smooth val="0"/>
        </c:ser>
        <c:ser>
          <c:idx val="5"/>
          <c:order val="5"/>
          <c:tx>
            <c:v>S.pulchra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growth_vs_temp!$R$8:$Y$8</c:f>
              <c:numCache>
                <c:ptCount val="8"/>
                <c:pt idx="7">
                  <c:v>0.32</c:v>
                </c:pt>
              </c:numCache>
            </c:numRef>
          </c:yVal>
          <c:smooth val="0"/>
        </c:ser>
        <c:ser>
          <c:idx val="7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growth_vs_temp!$R$19:$Y$19</c:f>
              <c:numCache>
                <c:ptCount val="8"/>
                <c:pt idx="0">
                  <c:v>0.29637217294874485</c:v>
                </c:pt>
                <c:pt idx="1">
                  <c:v>0.3456428053691516</c:v>
                </c:pt>
                <c:pt idx="2">
                  <c:v>0.40310447406315164</c:v>
                </c:pt>
                <c:pt idx="3">
                  <c:v>0.47011890450369687</c:v>
                </c:pt>
                <c:pt idx="4">
                  <c:v>0.47011890450369687</c:v>
                </c:pt>
                <c:pt idx="5">
                  <c:v>0.6074695926441902</c:v>
                </c:pt>
                <c:pt idx="6">
                  <c:v>0.6074695926441902</c:v>
                </c:pt>
                <c:pt idx="7">
                  <c:v>0.7849488766610458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growth_vs_temp!$R$1:$Y$1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</c:numCache>
            </c:numRef>
          </c:xVal>
          <c:yVal>
            <c:numRef>
              <c:f>growth_vs_temp!$R$28:$Y$28</c:f>
              <c:numCache>
                <c:ptCount val="8"/>
                <c:pt idx="0">
                  <c:v>0.2105</c:v>
                </c:pt>
                <c:pt idx="1">
                  <c:v>0.3002</c:v>
                </c:pt>
                <c:pt idx="2">
                  <c:v>0.3899</c:v>
                </c:pt>
                <c:pt idx="3">
                  <c:v>0.4796</c:v>
                </c:pt>
                <c:pt idx="4">
                  <c:v>0.4796</c:v>
                </c:pt>
                <c:pt idx="5">
                  <c:v>0.6291</c:v>
                </c:pt>
                <c:pt idx="6">
                  <c:v>0.6291</c:v>
                </c:pt>
                <c:pt idx="7">
                  <c:v>0.7786</c:v>
                </c:pt>
              </c:numCache>
            </c:numRef>
          </c:yVal>
          <c:smooth val="0"/>
        </c:ser>
        <c:ser>
          <c:idx val="6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growth_vs_temp!$R$9:$Y$9</c:f>
              <c:numCache>
                <c:ptCount val="8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21.8119</c:v>
                </c:pt>
                <c:pt idx="7">
                  <c:v>25</c:v>
                </c:pt>
              </c:numCache>
            </c:numRef>
          </c:xVal>
          <c:yVal>
            <c:numRef>
              <c:f>growth_vs_temp!$R$10:$Y$10</c:f>
              <c:numCache>
                <c:ptCount val="8"/>
                <c:pt idx="0">
                  <c:v>0.1548022616194988</c:v>
                </c:pt>
                <c:pt idx="1">
                  <c:v>0.2570683992721432</c:v>
                </c:pt>
                <c:pt idx="2">
                  <c:v>0.3838377871048249</c:v>
                </c:pt>
                <c:pt idx="3">
                  <c:v>0.5153169195843673</c:v>
                </c:pt>
                <c:pt idx="4">
                  <c:v>0.5153169195843673</c:v>
                </c:pt>
                <c:pt idx="5">
                  <c:v>0.6647835839748144</c:v>
                </c:pt>
                <c:pt idx="6">
                  <c:v>0.6778</c:v>
                </c:pt>
                <c:pt idx="7">
                  <c:v>0.6383070188522001</c:v>
                </c:pt>
              </c:numCache>
            </c:numRef>
          </c:yVal>
          <c:smooth val="1"/>
        </c:ser>
        <c:axId val="38530365"/>
        <c:axId val="11228966"/>
      </c:scatterChart>
      <c:valAx>
        <c:axId val="38530365"/>
        <c:scaling>
          <c:orientation val="minMax"/>
          <c:max val="27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228966"/>
        <c:crosses val="autoZero"/>
        <c:crossBetween val="midCat"/>
        <c:dispUnits/>
        <c:majorUnit val="5"/>
      </c:valAx>
      <c:valAx>
        <c:axId val="11228966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growth rate (d</a:t>
                </a:r>
                <a:r>
                  <a:rPr lang="en-US" cap="none" sz="800" b="0" i="0" u="none" baseline="0"/>
                  <a:t> </a:t>
                </a:r>
                <a:r>
                  <a:rPr lang="en-US" cap="none" sz="1100" b="0" i="0" u="none" baseline="30000"/>
                  <a:t>-1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53036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7"/>
          <c:h val="1"/>
        </c:manualLayout>
      </c:layout>
      <c:scatterChart>
        <c:scatterStyle val="lineMarker"/>
        <c:varyColors val="0"/>
        <c:ser>
          <c:idx val="2"/>
          <c:order val="0"/>
          <c:tx>
            <c:v>C.leptoporus (482-1)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growth_vs_temp!$A$15:$H$15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0.0566</c:v>
                  </c:pt>
                  <c:pt idx="7">
                    <c:v>NaN</c:v>
                  </c:pt>
                </c:numCache>
              </c:numRef>
            </c:plus>
            <c:minus>
              <c:numRef>
                <c:f>growth_vs_temp!$A$15:$H$15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0.0566</c:v>
                  </c:pt>
                  <c:pt idx="7">
                    <c:v>NaN</c:v>
                  </c:pt>
                </c:numCache>
              </c:numRef>
            </c:minus>
            <c:noEndCap val="0"/>
          </c:errBars>
          <c:xVal>
            <c:numRef>
              <c:f>growth_vs_temp!$A$1:$I$1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6.3</c:v>
                </c:pt>
              </c:numCache>
            </c:numRef>
          </c:xVal>
          <c:yVal>
            <c:numRef>
              <c:f>growth_vs_temp!$A$4:$I$4</c:f>
              <c:numCache>
                <c:ptCount val="9"/>
                <c:pt idx="0">
                  <c:v>0</c:v>
                </c:pt>
                <c:pt idx="1">
                  <c:v>0.02</c:v>
                </c:pt>
                <c:pt idx="2">
                  <c:v>0.35</c:v>
                </c:pt>
                <c:pt idx="3">
                  <c:v>0.38</c:v>
                </c:pt>
                <c:pt idx="4">
                  <c:v>0.41</c:v>
                </c:pt>
                <c:pt idx="5">
                  <c:v>0.44</c:v>
                </c:pt>
                <c:pt idx="6">
                  <c:v>0.21</c:v>
                </c:pt>
                <c:pt idx="7">
                  <c:v>0</c:v>
                </c:pt>
                <c:pt idx="8">
                  <c:v>1.494</c:v>
                </c:pt>
              </c:numCache>
            </c:numRef>
          </c:yVal>
          <c:smooth val="0"/>
        </c:ser>
        <c:ser>
          <c:idx val="3"/>
          <c:order val="1"/>
          <c:tx>
            <c:v>C.pelagicus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growth_vs_temp!$B$17:$G$17</c:f>
                <c:numCache>
                  <c:ptCount val="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0.026</c:v>
                  </c:pt>
                  <c:pt idx="5">
                    <c:v>NaN</c:v>
                  </c:pt>
                </c:numCache>
              </c:numRef>
            </c:plus>
            <c:minus>
              <c:numRef>
                <c:f>growth_vs_temp!$B$17:$G$17</c:f>
                <c:numCache>
                  <c:ptCount val="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0.026</c:v>
                  </c:pt>
                  <c:pt idx="5">
                    <c:v>NaN</c:v>
                  </c:pt>
                </c:numCache>
              </c:numRef>
            </c:minus>
            <c:noEndCap val="0"/>
          </c:errBars>
          <c:xVal>
            <c:numRef>
              <c:f>growth_vs_temp!$B$5:$I$5</c:f>
              <c:numCache>
                <c:ptCount val="8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7">
                  <c:v>6.3</c:v>
                </c:pt>
              </c:numCache>
            </c:numRef>
          </c:xVal>
          <c:yVal>
            <c:numRef>
              <c:f>growth_vs_temp!$B$6:$I$6</c:f>
              <c:numCache>
                <c:ptCount val="8"/>
                <c:pt idx="0">
                  <c:v>0.14</c:v>
                </c:pt>
                <c:pt idx="1">
                  <c:v>0.35</c:v>
                </c:pt>
                <c:pt idx="2">
                  <c:v>0.37</c:v>
                </c:pt>
                <c:pt idx="3">
                  <c:v>0.41</c:v>
                </c:pt>
                <c:pt idx="4">
                  <c:v>0.36</c:v>
                </c:pt>
                <c:pt idx="5">
                  <c:v>0.31</c:v>
                </c:pt>
                <c:pt idx="7">
                  <c:v>1.386</c:v>
                </c:pt>
              </c:numCache>
            </c:numRef>
          </c:yVal>
          <c:smooth val="0"/>
        </c:ser>
        <c:ser>
          <c:idx val="4"/>
          <c:order val="2"/>
          <c:tx>
            <c:v>C.leptoporus (NS10-2)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growth_vs_temp!$A$18:$H$18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0.0277</c:v>
                  </c:pt>
                  <c:pt idx="3">
                    <c:v>0.0267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growth_vs_temp!$A$18:$H$18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0.0277</c:v>
                  </c:pt>
                  <c:pt idx="3">
                    <c:v>0.0267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</c:errBars>
          <c:xVal>
            <c:numRef>
              <c:f>growth_vs_temp!$A$1:$I$1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6.3</c:v>
                </c:pt>
              </c:numCache>
            </c:numRef>
          </c:xVal>
          <c:yVal>
            <c:numRef>
              <c:f>growth_vs_temp!$A$7:$I$7</c:f>
              <c:numCache>
                <c:ptCount val="9"/>
                <c:pt idx="0">
                  <c:v>0</c:v>
                </c:pt>
                <c:pt idx="1">
                  <c:v>0.02</c:v>
                </c:pt>
                <c:pt idx="2">
                  <c:v>0.57</c:v>
                </c:pt>
                <c:pt idx="3">
                  <c:v>0.31</c:v>
                </c:pt>
                <c:pt idx="4">
                  <c:v>0.33</c:v>
                </c:pt>
                <c:pt idx="5">
                  <c:v>0.31</c:v>
                </c:pt>
                <c:pt idx="6">
                  <c:v>0.2</c:v>
                </c:pt>
                <c:pt idx="7">
                  <c:v>0</c:v>
                </c:pt>
                <c:pt idx="8">
                  <c:v>1.278</c:v>
                </c:pt>
              </c:numCache>
            </c:numRef>
          </c:yVal>
          <c:smooth val="0"/>
        </c:ser>
        <c:ser>
          <c:idx val="0"/>
          <c:order val="3"/>
          <c:tx>
            <c:v>E.huxleyi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growth_vs_temp!$A$13:$H$13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0.0459</c:v>
                  </c:pt>
                  <c:pt idx="6">
                    <c:v>0.1157</c:v>
                  </c:pt>
                  <c:pt idx="7">
                    <c:v>0.0421</c:v>
                  </c:pt>
                </c:numCache>
              </c:numRef>
            </c:plus>
            <c:minus>
              <c:numRef>
                <c:f>growth_vs_temp!$A$13:$H$13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0.0459</c:v>
                  </c:pt>
                  <c:pt idx="6">
                    <c:v>0.1157</c:v>
                  </c:pt>
                  <c:pt idx="7">
                    <c:v>0.0421</c:v>
                  </c:pt>
                </c:numCache>
              </c:numRef>
            </c:minus>
            <c:noEndCap val="0"/>
          </c:errBars>
          <c:xVal>
            <c:numRef>
              <c:f>growth_vs_temp!$A$1:$I$1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6.3</c:v>
                </c:pt>
              </c:numCache>
            </c:numRef>
          </c:xVal>
          <c:yVal>
            <c:numRef>
              <c:f>growth_vs_temp!$A$2:$I$2</c:f>
              <c:numCache>
                <c:ptCount val="9"/>
                <c:pt idx="0">
                  <c:v>0.32</c:v>
                </c:pt>
                <c:pt idx="1">
                  <c:v>0.23</c:v>
                </c:pt>
                <c:pt idx="2">
                  <c:v>0.68</c:v>
                </c:pt>
                <c:pt idx="3">
                  <c:v>0.95</c:v>
                </c:pt>
                <c:pt idx="4">
                  <c:v>0.99</c:v>
                </c:pt>
                <c:pt idx="5">
                  <c:v>1.38</c:v>
                </c:pt>
                <c:pt idx="6">
                  <c:v>1.62</c:v>
                </c:pt>
                <c:pt idx="7">
                  <c:v>0.81</c:v>
                </c:pt>
                <c:pt idx="8">
                  <c:v>1.71</c:v>
                </c:pt>
              </c:numCache>
            </c:numRef>
          </c:yVal>
          <c:smooth val="0"/>
        </c:ser>
        <c:ser>
          <c:idx val="1"/>
          <c:order val="4"/>
          <c:tx>
            <c:v>G.oceanica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growth_vs_temp!$A$14:$H$14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0.0328</c:v>
                  </c:pt>
                  <c:pt idx="7">
                    <c:v>0.0255</c:v>
                  </c:pt>
                </c:numCache>
              </c:numRef>
            </c:plus>
            <c:minus>
              <c:numRef>
                <c:f>growth_vs_temp!$A$14:$H$14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0.0254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0.0328</c:v>
                  </c:pt>
                  <c:pt idx="7">
                    <c:v>0.0255</c:v>
                  </c:pt>
                </c:numCache>
              </c:numRef>
            </c:minus>
            <c:noEndCap val="0"/>
          </c:errBars>
          <c:xVal>
            <c:numRef>
              <c:f>growth_vs_temp!$A$1:$I$1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6.3</c:v>
                </c:pt>
              </c:numCache>
            </c:numRef>
          </c:xVal>
          <c:yVal>
            <c:numRef>
              <c:f>growth_vs_temp!$A$3:$I$3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0.62</c:v>
                </c:pt>
                <c:pt idx="4">
                  <c:v>0.65</c:v>
                </c:pt>
                <c:pt idx="5">
                  <c:v>0.81</c:v>
                </c:pt>
                <c:pt idx="6">
                  <c:v>0.72</c:v>
                </c:pt>
                <c:pt idx="7">
                  <c:v>0.89</c:v>
                </c:pt>
                <c:pt idx="8">
                  <c:v>1.6019999999999999</c:v>
                </c:pt>
              </c:numCache>
            </c:numRef>
          </c:yVal>
          <c:smooth val="0"/>
        </c:ser>
        <c:ser>
          <c:idx val="5"/>
          <c:order val="5"/>
          <c:tx>
            <c:v>S.pulchra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growth_vs_temp!$A$19:$H$19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growth_vs_temp!$A$19:$H$19</c:f>
                <c:numCache>
                  <c:ptCount val="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</c:errBars>
          <c:xVal>
            <c:numRef>
              <c:f>growth_vs_temp!$A$1:$I$1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6.3</c:v>
                </c:pt>
              </c:numCache>
            </c:numRef>
          </c:xVal>
          <c:yVal>
            <c:numRef>
              <c:f>growth_vs_temp!$A$8:$I$8</c:f>
              <c:numCache>
                <c:ptCount val="9"/>
                <c:pt idx="1">
                  <c:v>0</c:v>
                </c:pt>
                <c:pt idx="7">
                  <c:v>0.32</c:v>
                </c:pt>
                <c:pt idx="8">
                  <c:v>1.17</c:v>
                </c:pt>
              </c:numCache>
            </c:numRef>
          </c:yVal>
          <c:smooth val="0"/>
        </c:ser>
        <c:ser>
          <c:idx val="6"/>
          <c:order val="6"/>
          <c:tx>
            <c:v>E. huxleyi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growth_vs_temp!$K$2:$P$2</c:f>
              <c:numCache>
                <c:ptCount val="6"/>
                <c:pt idx="0">
                  <c:v>0.32</c:v>
                </c:pt>
                <c:pt idx="1">
                  <c:v>0.23</c:v>
                </c:pt>
                <c:pt idx="2">
                  <c:v>0.68</c:v>
                </c:pt>
                <c:pt idx="3">
                  <c:v>0.97</c:v>
                </c:pt>
                <c:pt idx="4">
                  <c:v>1.38</c:v>
                </c:pt>
                <c:pt idx="5">
                  <c:v>0.81</c:v>
                </c:pt>
              </c:numCache>
            </c:numRef>
          </c:yVal>
          <c:smooth val="0"/>
        </c:ser>
        <c:ser>
          <c:idx val="7"/>
          <c:order val="7"/>
          <c:tx>
            <c:v>G. oceanica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growth_vs_temp!$K$3:$P$3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0.635</c:v>
                </c:pt>
                <c:pt idx="4">
                  <c:v>0.81</c:v>
                </c:pt>
                <c:pt idx="5">
                  <c:v>0.89</c:v>
                </c:pt>
              </c:numCache>
            </c:numRef>
          </c:yVal>
          <c:smooth val="0"/>
        </c:ser>
        <c:ser>
          <c:idx val="8"/>
          <c:order val="8"/>
          <c:tx>
            <c:v>C. leptoporus 482-1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growth_vs_temp!$K$4:$P$4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0.35</c:v>
                </c:pt>
                <c:pt idx="3">
                  <c:v>0.395</c:v>
                </c:pt>
                <c:pt idx="4">
                  <c:v>0.44</c:v>
                </c:pt>
                <c:pt idx="5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C. braarudii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growth_vs_temp!$L$5:$O$5</c:f>
              <c:numCache>
                <c:ptCount val="4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growth_vs_temp!$L$6:$O$6</c:f>
              <c:numCache>
                <c:ptCount val="4"/>
                <c:pt idx="0">
                  <c:v>0.14</c:v>
                </c:pt>
                <c:pt idx="1">
                  <c:v>0.35</c:v>
                </c:pt>
                <c:pt idx="2">
                  <c:v>0.39</c:v>
                </c:pt>
                <c:pt idx="3">
                  <c:v>0.36</c:v>
                </c:pt>
              </c:numCache>
            </c:numRef>
          </c:yVal>
          <c:smooth val="0"/>
        </c:ser>
        <c:ser>
          <c:idx val="11"/>
          <c:order val="10"/>
          <c:tx>
            <c:v>C. leptoporus NS10-2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growth_vs_temp!$K$1:$P$1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xVal>
          <c:yVal>
            <c:numRef>
              <c:f>growth_vs_temp!$K$7:$P$7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0.57</c:v>
                </c:pt>
                <c:pt idx="3">
                  <c:v>0.32</c:v>
                </c:pt>
                <c:pt idx="4">
                  <c:v>0.31</c:v>
                </c:pt>
                <c:pt idx="5">
                  <c:v>0</c:v>
                </c:pt>
              </c:numCache>
            </c:numRef>
          </c:yVal>
          <c:smooth val="0"/>
        </c:ser>
        <c:ser>
          <c:idx val="10"/>
          <c:order val="11"/>
          <c:tx>
            <c:v>S. pulchra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growth_vs_temp!$L$8:$M$8</c:f>
              <c:numCache>
                <c:ptCount val="2"/>
                <c:pt idx="0">
                  <c:v>9</c:v>
                </c:pt>
                <c:pt idx="1">
                  <c:v>25</c:v>
                </c:pt>
              </c:numCache>
            </c:numRef>
          </c:xVal>
          <c:yVal>
            <c:numRef>
              <c:f>growth_vs_temp!$L$9:$M$9</c:f>
              <c:numCache>
                <c:ptCount val="2"/>
                <c:pt idx="0">
                  <c:v>0</c:v>
                </c:pt>
                <c:pt idx="1">
                  <c:v>0.32</c:v>
                </c:pt>
              </c:numCache>
            </c:numRef>
          </c:yVal>
          <c:smooth val="0"/>
        </c:ser>
        <c:axId val="33951831"/>
        <c:axId val="37131024"/>
      </c:scatterChart>
      <c:valAx>
        <c:axId val="33951831"/>
        <c:scaling>
          <c:orientation val="minMax"/>
          <c:max val="27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131024"/>
        <c:crosses val="autoZero"/>
        <c:crossBetween val="midCat"/>
        <c:dispUnits/>
        <c:majorUnit val="5"/>
      </c:valAx>
      <c:valAx>
        <c:axId val="37131024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growth rate (d</a:t>
                </a:r>
                <a:r>
                  <a:rPr lang="en-US" cap="none" sz="800" b="0" i="0" u="none" baseline="0"/>
                  <a:t> </a:t>
                </a:r>
                <a:r>
                  <a:rPr lang="en-US" cap="none" sz="1100" b="0" i="0" u="none" baseline="30000"/>
                  <a:t>-1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95183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75"/>
          <c:y val="0.05075"/>
          <c:w val="0.4045"/>
          <c:h val="0.3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NON-SHAK Ehux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growth_vs_volume!$A$41:$A$44</c:f>
                <c:numCache>
                  <c:ptCount val="4"/>
                  <c:pt idx="0">
                    <c:v>1.103</c:v>
                  </c:pt>
                  <c:pt idx="1">
                    <c:v>1.098</c:v>
                  </c:pt>
                  <c:pt idx="2">
                    <c:v>1.087</c:v>
                  </c:pt>
                  <c:pt idx="3">
                    <c:v>1.088</c:v>
                  </c:pt>
                </c:numCache>
              </c:numRef>
            </c:plus>
            <c:minus>
              <c:numRef>
                <c:f>growth_vs_volume!$A$41:$A$44</c:f>
                <c:numCache>
                  <c:ptCount val="4"/>
                  <c:pt idx="0">
                    <c:v>1.103</c:v>
                  </c:pt>
                  <c:pt idx="1">
                    <c:v>1.098</c:v>
                  </c:pt>
                  <c:pt idx="2">
                    <c:v>1.087</c:v>
                  </c:pt>
                  <c:pt idx="3">
                    <c:v>1.088</c:v>
                  </c:pt>
                </c:numCache>
              </c:numRef>
            </c:minus>
            <c:noEndCap val="0"/>
          </c:errBars>
          <c:val>
            <c:numRef>
              <c:f>growth_vs_volume!$A$37:$A$40</c:f>
              <c:numCache>
                <c:ptCount val="4"/>
                <c:pt idx="0">
                  <c:v>4.065</c:v>
                </c:pt>
                <c:pt idx="1">
                  <c:v>3.99</c:v>
                </c:pt>
                <c:pt idx="2">
                  <c:v>4.543</c:v>
                </c:pt>
                <c:pt idx="3">
                  <c:v>3.793</c:v>
                </c:pt>
              </c:numCache>
            </c:numRef>
          </c:val>
        </c:ser>
        <c:ser>
          <c:idx val="1"/>
          <c:order val="1"/>
          <c:tx>
            <c:v>SHAK  Ehux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growth_vs_volume!$B$41:$B$44</c:f>
                <c:numCache>
                  <c:ptCount val="4"/>
                  <c:pt idx="0">
                    <c:v>1.099</c:v>
                  </c:pt>
                  <c:pt idx="1">
                    <c:v>1.097</c:v>
                  </c:pt>
                  <c:pt idx="2">
                    <c:v>1.084</c:v>
                  </c:pt>
                  <c:pt idx="3">
                    <c:v>1.085</c:v>
                  </c:pt>
                </c:numCache>
              </c:numRef>
            </c:plus>
            <c:minus>
              <c:numRef>
                <c:f>growth_vs_volume!$B$41:$B$44</c:f>
                <c:numCache>
                  <c:ptCount val="4"/>
                  <c:pt idx="0">
                    <c:v>1.099</c:v>
                  </c:pt>
                  <c:pt idx="1">
                    <c:v>1.097</c:v>
                  </c:pt>
                  <c:pt idx="2">
                    <c:v>1.084</c:v>
                  </c:pt>
                  <c:pt idx="3">
                    <c:v>1.085</c:v>
                  </c:pt>
                </c:numCache>
              </c:numRef>
            </c:minus>
            <c:noEndCap val="0"/>
          </c:errBars>
          <c:val>
            <c:numRef>
              <c:f>growth_vs_volume!$B$37:$B$40</c:f>
              <c:numCache>
                <c:ptCount val="4"/>
                <c:pt idx="0">
                  <c:v>4.134</c:v>
                </c:pt>
                <c:pt idx="1">
                  <c:v>3.99</c:v>
                </c:pt>
                <c:pt idx="2">
                  <c:v>4.582</c:v>
                </c:pt>
                <c:pt idx="3">
                  <c:v>3.761</c:v>
                </c:pt>
              </c:numCache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DIAMETER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4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NON-SHAK Gocea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growth_vs_volume!$D$41:$D$44</c:f>
                <c:numCache>
                  <c:ptCount val="4"/>
                  <c:pt idx="0">
                    <c:v>1.114</c:v>
                  </c:pt>
                  <c:pt idx="1">
                    <c:v>1.112</c:v>
                  </c:pt>
                  <c:pt idx="2">
                    <c:v>1.3</c:v>
                  </c:pt>
                  <c:pt idx="3">
                    <c:v>1.129</c:v>
                  </c:pt>
                </c:numCache>
              </c:numRef>
            </c:plus>
            <c:minus>
              <c:numRef>
                <c:f>growth_vs_volume!$D$41:$D$44</c:f>
                <c:numCache>
                  <c:ptCount val="4"/>
                  <c:pt idx="0">
                    <c:v>1.114</c:v>
                  </c:pt>
                  <c:pt idx="1">
                    <c:v>1.112</c:v>
                  </c:pt>
                  <c:pt idx="2">
                    <c:v>1.3</c:v>
                  </c:pt>
                  <c:pt idx="3">
                    <c:v>1.129</c:v>
                  </c:pt>
                </c:numCache>
              </c:numRef>
            </c:minus>
            <c:noEndCap val="0"/>
          </c:errBars>
          <c:val>
            <c:numRef>
              <c:f>growth_vs_volume!$D$37:$D$40</c:f>
              <c:numCache>
                <c:ptCount val="4"/>
                <c:pt idx="0">
                  <c:v>4.094</c:v>
                </c:pt>
                <c:pt idx="1">
                  <c:v>4.45</c:v>
                </c:pt>
                <c:pt idx="2">
                  <c:v>4.3</c:v>
                </c:pt>
                <c:pt idx="3">
                  <c:v>4.886</c:v>
                </c:pt>
              </c:numCache>
            </c:numRef>
          </c:val>
        </c:ser>
        <c:ser>
          <c:idx val="1"/>
          <c:order val="1"/>
          <c:tx>
            <c:v>SHAK Gocea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growth_vs_volume!$E$41:$E$44</c:f>
                <c:numCache>
                  <c:ptCount val="4"/>
                  <c:pt idx="0">
                    <c:v>1.116</c:v>
                  </c:pt>
                  <c:pt idx="1">
                    <c:v>1.14</c:v>
                  </c:pt>
                  <c:pt idx="2">
                    <c:v>1.31</c:v>
                  </c:pt>
                  <c:pt idx="3">
                    <c:v>1.121</c:v>
                  </c:pt>
                </c:numCache>
              </c:numRef>
            </c:plus>
            <c:minus>
              <c:numRef>
                <c:f>growth_vs_volume!$E$41:$E$44</c:f>
                <c:numCache>
                  <c:ptCount val="4"/>
                  <c:pt idx="0">
                    <c:v>1.116</c:v>
                  </c:pt>
                  <c:pt idx="1">
                    <c:v>1.14</c:v>
                  </c:pt>
                  <c:pt idx="2">
                    <c:v>1.31</c:v>
                  </c:pt>
                  <c:pt idx="3">
                    <c:v>1.121</c:v>
                  </c:pt>
                </c:numCache>
              </c:numRef>
            </c:minus>
            <c:noEndCap val="0"/>
          </c:errBars>
          <c:val>
            <c:numRef>
              <c:f>growth_vs_volume!$E$37:$E$40</c:f>
              <c:numCache>
                <c:ptCount val="4"/>
                <c:pt idx="0">
                  <c:v>4.41</c:v>
                </c:pt>
                <c:pt idx="1">
                  <c:v>4.52</c:v>
                </c:pt>
                <c:pt idx="2">
                  <c:v>4.43</c:v>
                </c:pt>
                <c:pt idx="3">
                  <c:v>4.607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DIAMETER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NON:SHAK Clepto 482-1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growth_vs_volume!$G$41:$G$44</c:f>
                <c:numCache>
                  <c:ptCount val="4"/>
                  <c:pt idx="0">
                    <c:v>1.144</c:v>
                  </c:pt>
                  <c:pt idx="1">
                    <c:v>1.148</c:v>
                  </c:pt>
                  <c:pt idx="2">
                    <c:v>1.149</c:v>
                  </c:pt>
                  <c:pt idx="3">
                    <c:v>1.155</c:v>
                  </c:pt>
                </c:numCache>
              </c:numRef>
            </c:plus>
            <c:minus>
              <c:numRef>
                <c:f>growth_vs_volume!$G$41:$G$44</c:f>
                <c:numCache>
                  <c:ptCount val="4"/>
                  <c:pt idx="0">
                    <c:v>1.144</c:v>
                  </c:pt>
                  <c:pt idx="1">
                    <c:v>1.148</c:v>
                  </c:pt>
                  <c:pt idx="2">
                    <c:v>1.149</c:v>
                  </c:pt>
                  <c:pt idx="3">
                    <c:v>1.155</c:v>
                  </c:pt>
                </c:numCache>
              </c:numRef>
            </c:minus>
            <c:noEndCap val="0"/>
          </c:errBars>
          <c:val>
            <c:numRef>
              <c:f>growth_vs_volume!$G$37:$G$40</c:f>
              <c:numCache>
                <c:ptCount val="4"/>
                <c:pt idx="0">
                  <c:v>8.054</c:v>
                </c:pt>
                <c:pt idx="1">
                  <c:v>8.362</c:v>
                </c:pt>
                <c:pt idx="2">
                  <c:v>8.592</c:v>
                </c:pt>
                <c:pt idx="3">
                  <c:v>8.109</c:v>
                </c:pt>
              </c:numCache>
            </c:numRef>
          </c:val>
        </c:ser>
        <c:ser>
          <c:idx val="1"/>
          <c:order val="1"/>
          <c:tx>
            <c:v>SHAK Clepto 482-1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growth_vs_volume!$H$42:$H$45</c:f>
                <c:numCache>
                  <c:ptCount val="4"/>
                  <c:pt idx="0">
                    <c:v>1.137</c:v>
                  </c:pt>
                  <c:pt idx="1">
                    <c:v>1.142</c:v>
                  </c:pt>
                  <c:pt idx="2">
                    <c:v>1.239</c:v>
                  </c:pt>
                  <c:pt idx="3">
                    <c:v>NaN</c:v>
                  </c:pt>
                </c:numCache>
              </c:numRef>
            </c:plus>
            <c:minus>
              <c:numRef>
                <c:f>growth_vs_volume!$H$42:$H$44</c:f>
                <c:numCache>
                  <c:ptCount val="3"/>
                  <c:pt idx="0">
                    <c:v>1.137</c:v>
                  </c:pt>
                  <c:pt idx="1">
                    <c:v>1.142</c:v>
                  </c:pt>
                  <c:pt idx="2">
                    <c:v>1.239</c:v>
                  </c:pt>
                </c:numCache>
              </c:numRef>
            </c:minus>
            <c:noEndCap val="0"/>
          </c:errBars>
          <c:val>
            <c:numRef>
              <c:f>growth_vs_volume!$H$37:$H$40</c:f>
              <c:numCache>
                <c:ptCount val="4"/>
                <c:pt idx="0">
                  <c:v>8.103</c:v>
                </c:pt>
                <c:pt idx="1">
                  <c:v>8.089</c:v>
                </c:pt>
                <c:pt idx="2">
                  <c:v>9.009</c:v>
                </c:pt>
              </c:numCache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NUMBER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NON-SHAK Cpelag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growth_vs_volume!$J$41:$J$44</c:f>
                <c:numCache>
                  <c:ptCount val="4"/>
                  <c:pt idx="0">
                    <c:v>1.141</c:v>
                  </c:pt>
                  <c:pt idx="1">
                    <c:v>1.128</c:v>
                  </c:pt>
                  <c:pt idx="2">
                    <c:v>1.134</c:v>
                  </c:pt>
                  <c:pt idx="3">
                    <c:v>1.126</c:v>
                  </c:pt>
                </c:numCache>
              </c:numRef>
            </c:plus>
            <c:minus>
              <c:numRef>
                <c:f>growth_vs_volume!$J$41:$J$44</c:f>
                <c:numCache>
                  <c:ptCount val="4"/>
                  <c:pt idx="0">
                    <c:v>1.141</c:v>
                  </c:pt>
                  <c:pt idx="1">
                    <c:v>1.128</c:v>
                  </c:pt>
                  <c:pt idx="2">
                    <c:v>1.134</c:v>
                  </c:pt>
                  <c:pt idx="3">
                    <c:v>1.126</c:v>
                  </c:pt>
                </c:numCache>
              </c:numRef>
            </c:minus>
            <c:noEndCap val="0"/>
          </c:errBars>
          <c:val>
            <c:numRef>
              <c:f>growth_vs_volume!$J$37:$J$40</c:f>
              <c:numCache>
                <c:ptCount val="4"/>
                <c:pt idx="0">
                  <c:v>12.72</c:v>
                </c:pt>
                <c:pt idx="1">
                  <c:v>12.81</c:v>
                </c:pt>
                <c:pt idx="2">
                  <c:v>14.5</c:v>
                </c:pt>
                <c:pt idx="3">
                  <c:v>13.76</c:v>
                </c:pt>
              </c:numCache>
            </c:numRef>
          </c:val>
        </c:ser>
        <c:ser>
          <c:idx val="1"/>
          <c:order val="1"/>
          <c:tx>
            <c:v>SHAK Cpelag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growth_vs_volume!$K$41:$K$44</c:f>
                <c:numCache>
                  <c:ptCount val="4"/>
                  <c:pt idx="0">
                    <c:v>1.151</c:v>
                  </c:pt>
                  <c:pt idx="1">
                    <c:v>1.125</c:v>
                  </c:pt>
                  <c:pt idx="2">
                    <c:v>1.148</c:v>
                  </c:pt>
                  <c:pt idx="3">
                    <c:v>1.138</c:v>
                  </c:pt>
                </c:numCache>
              </c:numRef>
            </c:plus>
            <c:minus>
              <c:numRef>
                <c:f>growth_vs_volume!$K$41:$K$44</c:f>
                <c:numCache>
                  <c:ptCount val="4"/>
                  <c:pt idx="0">
                    <c:v>1.151</c:v>
                  </c:pt>
                  <c:pt idx="1">
                    <c:v>1.125</c:v>
                  </c:pt>
                  <c:pt idx="2">
                    <c:v>1.148</c:v>
                  </c:pt>
                  <c:pt idx="3">
                    <c:v>1.138</c:v>
                  </c:pt>
                </c:numCache>
              </c:numRef>
            </c:minus>
            <c:noEndCap val="0"/>
          </c:errBars>
          <c:val>
            <c:numRef>
              <c:f>growth_vs_volume!$K$37:$K$40</c:f>
              <c:numCache>
                <c:ptCount val="4"/>
                <c:pt idx="0">
                  <c:v>13.64</c:v>
                </c:pt>
                <c:pt idx="1">
                  <c:v>13.04</c:v>
                </c:pt>
                <c:pt idx="2">
                  <c:v>13.25</c:v>
                </c:pt>
                <c:pt idx="3">
                  <c:v>13.64</c:v>
                </c:pt>
              </c:numCache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DIAMETER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NON-SHAK Clepto NS10-2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growth_vs_volume!$M$41:$M$44</c:f>
                <c:numCache>
                  <c:ptCount val="4"/>
                  <c:pt idx="0">
                    <c:v>1.136</c:v>
                  </c:pt>
                  <c:pt idx="1">
                    <c:v>1.14</c:v>
                  </c:pt>
                  <c:pt idx="2">
                    <c:v>1.142</c:v>
                  </c:pt>
                  <c:pt idx="3">
                    <c:v>1.162</c:v>
                  </c:pt>
                </c:numCache>
              </c:numRef>
            </c:plus>
            <c:minus>
              <c:numRef>
                <c:f>growth_vs_volume!$M$41:$M$44</c:f>
                <c:numCache>
                  <c:ptCount val="4"/>
                  <c:pt idx="0">
                    <c:v>1.136</c:v>
                  </c:pt>
                  <c:pt idx="1">
                    <c:v>1.14</c:v>
                  </c:pt>
                  <c:pt idx="2">
                    <c:v>1.142</c:v>
                  </c:pt>
                  <c:pt idx="3">
                    <c:v>1.162</c:v>
                  </c:pt>
                </c:numCache>
              </c:numRef>
            </c:minus>
            <c:noEndCap val="0"/>
          </c:errBars>
          <c:val>
            <c:numRef>
              <c:f>growth_vs_volume!$M$37:$M$40</c:f>
              <c:numCache>
                <c:ptCount val="4"/>
                <c:pt idx="0">
                  <c:v>7.945</c:v>
                </c:pt>
                <c:pt idx="1">
                  <c:v>8.395</c:v>
                </c:pt>
                <c:pt idx="2">
                  <c:v>8.805</c:v>
                </c:pt>
                <c:pt idx="3">
                  <c:v>7.561</c:v>
                </c:pt>
              </c:numCache>
            </c:numRef>
          </c:val>
        </c:ser>
        <c:ser>
          <c:idx val="1"/>
          <c:order val="1"/>
          <c:tx>
            <c:v>SHAK Clepto NS 10-2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growth_vs_volume!$N$41:$N$44</c:f>
                <c:numCache>
                  <c:ptCount val="4"/>
                  <c:pt idx="0">
                    <c:v>1.174</c:v>
                  </c:pt>
                  <c:pt idx="1">
                    <c:v>1.142</c:v>
                  </c:pt>
                  <c:pt idx="2">
                    <c:v>1.147</c:v>
                  </c:pt>
                  <c:pt idx="3">
                    <c:v>1.149</c:v>
                  </c:pt>
                </c:numCache>
              </c:numRef>
            </c:plus>
            <c:minus>
              <c:numRef>
                <c:f>growth_vs_volume!$N$41:$N$44</c:f>
                <c:numCache>
                  <c:ptCount val="4"/>
                  <c:pt idx="0">
                    <c:v>1.174</c:v>
                  </c:pt>
                  <c:pt idx="1">
                    <c:v>1.142</c:v>
                  </c:pt>
                  <c:pt idx="2">
                    <c:v>1.147</c:v>
                  </c:pt>
                  <c:pt idx="3">
                    <c:v>1.149</c:v>
                  </c:pt>
                </c:numCache>
              </c:numRef>
            </c:minus>
            <c:noEndCap val="0"/>
          </c:errBars>
          <c:val>
            <c:numRef>
              <c:f>growth_vs_volume!$N$37:$N$40</c:f>
              <c:numCache>
                <c:ptCount val="4"/>
                <c:pt idx="0">
                  <c:v>9.026</c:v>
                </c:pt>
                <c:pt idx="1">
                  <c:v>8.089</c:v>
                </c:pt>
                <c:pt idx="2">
                  <c:v>8.315</c:v>
                </c:pt>
                <c:pt idx="3">
                  <c:v>7.89</c:v>
                </c:pt>
              </c:numCache>
            </c:numRef>
          </c:val>
        </c:ser>
        <c:axId val="3076537"/>
        <c:axId val="27688834"/>
      </c:barChart>
      <c:cat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DIAMETER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31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175">
                <a:noFill/>
              </a:ln>
            </c:spPr>
            <c:marker>
              <c:symbol val="diamond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plus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µ</a:t>
                    </a:r>
                    <a:r>
                      <a:rPr lang="en-US" cap="none" sz="1100" b="0" i="0" u="none" baseline="-25000"/>
                      <a:t>opt,coccolithophore</a:t>
                    </a:r>
                    <a:r>
                      <a:rPr lang="en-US" cap="none" sz="1100" b="0" i="0" u="none" baseline="0"/>
                      <a:t> = 3.5V</a:t>
                    </a:r>
                    <a:r>
                      <a:rPr lang="en-US" cap="none" sz="1100" b="0" i="0" u="none" baseline="30000"/>
                      <a:t>-0.32</a:t>
                    </a:r>
                    <a:r>
                      <a:rPr lang="en-US" cap="none" sz="1100" b="0" i="0" u="none" baseline="0"/>
                      <a:t>
R</a:t>
                    </a:r>
                    <a:r>
                      <a:rPr lang="en-US" cap="none" sz="1100" b="0" i="0" u="none" baseline="30000"/>
                      <a:t>2</a:t>
                    </a:r>
                    <a:r>
                      <a:rPr lang="en-US" cap="none" sz="1100" b="0" i="0" u="none" baseline="0"/>
                      <a:t> = 0.86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growth_vs_volume!$A$29:$F$29</c:f>
              <c:numCache>
                <c:ptCount val="6"/>
                <c:pt idx="0">
                  <c:v>36.27872680430561</c:v>
                </c:pt>
                <c:pt idx="1">
                  <c:v>36.27872680430561</c:v>
                </c:pt>
                <c:pt idx="2">
                  <c:v>46.51829827624876</c:v>
                </c:pt>
                <c:pt idx="3">
                  <c:v>302.769669610374</c:v>
                </c:pt>
                <c:pt idx="4">
                  <c:v>937.0097589214071</c:v>
                </c:pt>
                <c:pt idx="5">
                  <c:v>341.23684250662524</c:v>
                </c:pt>
              </c:numCache>
            </c:numRef>
          </c:xVal>
          <c:yVal>
            <c:numRef>
              <c:f>growth_vs_volume!$A$32:$F$32</c:f>
              <c:numCache>
                <c:ptCount val="6"/>
                <c:pt idx="0">
                  <c:v>1.38</c:v>
                </c:pt>
                <c:pt idx="2">
                  <c:v>0.89</c:v>
                </c:pt>
                <c:pt idx="3">
                  <c:v>0.44</c:v>
                </c:pt>
                <c:pt idx="4">
                  <c:v>0.41</c:v>
                </c:pt>
                <c:pt idx="5">
                  <c:v>0.57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growth_vs_volume!$M$17:$M$28</c:f>
              <c:numCache>
                <c:ptCount val="12"/>
                <c:pt idx="0">
                  <c:v>12.3</c:v>
                </c:pt>
                <c:pt idx="1">
                  <c:v>30</c:v>
                </c:pt>
                <c:pt idx="2">
                  <c:v>100</c:v>
                </c:pt>
                <c:pt idx="3">
                  <c:v>300</c:v>
                </c:pt>
                <c:pt idx="4">
                  <c:v>1000</c:v>
                </c:pt>
                <c:pt idx="5">
                  <c:v>3000</c:v>
                </c:pt>
                <c:pt idx="6">
                  <c:v>1000</c:v>
                </c:pt>
                <c:pt idx="7">
                  <c:v>3000</c:v>
                </c:pt>
                <c:pt idx="8">
                  <c:v>10000</c:v>
                </c:pt>
                <c:pt idx="9">
                  <c:v>30000</c:v>
                </c:pt>
                <c:pt idx="10">
                  <c:v>100000</c:v>
                </c:pt>
                <c:pt idx="11">
                  <c:v>637000</c:v>
                </c:pt>
              </c:numCache>
            </c:numRef>
          </c:xVal>
          <c:yVal>
            <c:numRef>
              <c:f>growth_vs_volume!$N$17:$N$28</c:f>
              <c:numCache>
                <c:ptCount val="12"/>
                <c:pt idx="0">
                  <c:v>2.4535293218681002</c:v>
                </c:pt>
                <c:pt idx="1">
                  <c:v>2.1850086164737728</c:v>
                </c:pt>
                <c:pt idx="2">
                  <c:v>1.8684389711159233</c:v>
                </c:pt>
                <c:pt idx="3">
                  <c:v>1.6197692647227562</c:v>
                </c:pt>
                <c:pt idx="4">
                  <c:v>1.385092944533983</c:v>
                </c:pt>
                <c:pt idx="5">
                  <c:v>1.200751544483436</c:v>
                </c:pt>
                <c:pt idx="6">
                  <c:v>1.385092944533983</c:v>
                </c:pt>
                <c:pt idx="7">
                  <c:v>1.200751544483436</c:v>
                </c:pt>
                <c:pt idx="8">
                  <c:v>1.0267835849366853</c:v>
                </c:pt>
                <c:pt idx="9">
                  <c:v>0.8901294171834653</c:v>
                </c:pt>
                <c:pt idx="10">
                  <c:v>0.7611651871132356</c:v>
                </c:pt>
                <c:pt idx="11">
                  <c:v>0.5983300166958502</c:v>
                </c:pt>
              </c:numCache>
            </c:numRef>
          </c:yVal>
          <c:smooth val="1"/>
        </c:ser>
        <c:axId val="47872915"/>
        <c:axId val="28203052"/>
      </c:scatterChart>
      <c:valAx>
        <c:axId val="4787291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cell volume [µm</a:t>
                </a:r>
                <a:r>
                  <a:rPr lang="en-US" cap="none" sz="1100" b="0" i="0" u="none" baseline="30000"/>
                  <a:t>3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crossBetween val="midCat"/>
        <c:dispUnits/>
      </c:valAx>
      <c:valAx>
        <c:axId val="28203052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optimum growth rate [day  </a:t>
                </a:r>
                <a:r>
                  <a:rPr lang="en-US" cap="none" sz="1100" b="0" i="0" u="none" baseline="30000"/>
                  <a:t> -1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2915"/>
        <c:crossesAt val="1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0.0565</cdr:y>
    </cdr:from>
    <cdr:to>
      <cdr:x>0.981</cdr:x>
      <cdr:y>0.145</cdr:y>
    </cdr:to>
    <cdr:sp>
      <cdr:nvSpPr>
        <cdr:cNvPr id="1" name="Rectangle 2"/>
        <cdr:cNvSpPr>
          <a:spLocks/>
        </cdr:cNvSpPr>
      </cdr:nvSpPr>
      <cdr:spPr>
        <a:xfrm>
          <a:off x="4486275" y="200025"/>
          <a:ext cx="200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</cdr:x>
      <cdr:y>0.05925</cdr:y>
    </cdr:from>
    <cdr:to>
      <cdr:x>0.9715</cdr:x>
      <cdr:y>0.15725</cdr:y>
    </cdr:to>
    <cdr:sp>
      <cdr:nvSpPr>
        <cdr:cNvPr id="1" name="Rectangle 1"/>
        <cdr:cNvSpPr>
          <a:spLocks/>
        </cdr:cNvSpPr>
      </cdr:nvSpPr>
      <cdr:spPr>
        <a:xfrm>
          <a:off x="4457700" y="200025"/>
          <a:ext cx="171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495300</xdr:colOff>
      <xdr:row>35</xdr:row>
      <xdr:rowOff>0</xdr:rowOff>
    </xdr:from>
    <xdr:to>
      <xdr:col>31</xdr:col>
      <xdr:colOff>504825</xdr:colOff>
      <xdr:row>57</xdr:row>
      <xdr:rowOff>47625</xdr:rowOff>
    </xdr:to>
    <xdr:graphicFrame>
      <xdr:nvGraphicFramePr>
        <xdr:cNvPr id="1" name="Chart 5"/>
        <xdr:cNvGraphicFramePr/>
      </xdr:nvGraphicFramePr>
      <xdr:xfrm>
        <a:off x="14516100" y="5667375"/>
        <a:ext cx="4886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55</xdr:row>
      <xdr:rowOff>104775</xdr:rowOff>
    </xdr:from>
    <xdr:to>
      <xdr:col>23</xdr:col>
      <xdr:colOff>504825</xdr:colOff>
      <xdr:row>78</xdr:row>
      <xdr:rowOff>0</xdr:rowOff>
    </xdr:to>
    <xdr:graphicFrame>
      <xdr:nvGraphicFramePr>
        <xdr:cNvPr id="2" name="Chart 8"/>
        <xdr:cNvGraphicFramePr/>
      </xdr:nvGraphicFramePr>
      <xdr:xfrm>
        <a:off x="9744075" y="9010650"/>
        <a:ext cx="47815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23</xdr:col>
      <xdr:colOff>504825</xdr:colOff>
      <xdr:row>55</xdr:row>
      <xdr:rowOff>76200</xdr:rowOff>
    </xdr:to>
    <xdr:graphicFrame>
      <xdr:nvGraphicFramePr>
        <xdr:cNvPr id="3" name="Chart 9"/>
        <xdr:cNvGraphicFramePr/>
      </xdr:nvGraphicFramePr>
      <xdr:xfrm>
        <a:off x="9753600" y="5514975"/>
        <a:ext cx="47720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</cdr:x>
      <cdr:y>0.289</cdr:y>
    </cdr:from>
    <cdr:to>
      <cdr:x>0.90575</cdr:x>
      <cdr:y>0.41975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790575"/>
          <a:ext cx="1504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µ</a:t>
          </a:r>
          <a:r>
            <a:rPr lang="en-US" cap="none" sz="1100" b="0" i="0" u="none" baseline="-25000">
              <a:latin typeface="Times New Roman"/>
              <a:ea typeface="Times New Roman"/>
              <a:cs typeface="Times New Roman"/>
            </a:rPr>
            <a:t>opt,diatom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= 3.4V</a:t>
          </a:r>
          <a:r>
            <a:rPr lang="en-US" cap="none" sz="1100" b="0" i="0" u="none" baseline="30000">
              <a:latin typeface="Times New Roman"/>
              <a:ea typeface="Times New Roman"/>
              <a:cs typeface="Times New Roman"/>
            </a:rPr>
            <a:t>-0.13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9</xdr:col>
      <xdr:colOff>400050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0" y="74485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95250</xdr:rowOff>
    </xdr:from>
    <xdr:to>
      <xdr:col>9</xdr:col>
      <xdr:colOff>400050</xdr:colOff>
      <xdr:row>90</xdr:row>
      <xdr:rowOff>142875</xdr:rowOff>
    </xdr:to>
    <xdr:graphicFrame>
      <xdr:nvGraphicFramePr>
        <xdr:cNvPr id="2" name="Chart 2"/>
        <xdr:cNvGraphicFramePr/>
      </xdr:nvGraphicFramePr>
      <xdr:xfrm>
        <a:off x="0" y="11106150"/>
        <a:ext cx="58864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400050</xdr:colOff>
      <xdr:row>46</xdr:row>
      <xdr:rowOff>47625</xdr:rowOff>
    </xdr:from>
    <xdr:to>
      <xdr:col>19</xdr:col>
      <xdr:colOff>190500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5886450" y="7496175"/>
        <a:ext cx="58864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400050</xdr:colOff>
      <xdr:row>68</xdr:row>
      <xdr:rowOff>104775</xdr:rowOff>
    </xdr:from>
    <xdr:to>
      <xdr:col>19</xdr:col>
      <xdr:colOff>190500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5886450" y="11115675"/>
        <a:ext cx="5886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91</xdr:row>
      <xdr:rowOff>47625</xdr:rowOff>
    </xdr:from>
    <xdr:to>
      <xdr:col>9</xdr:col>
      <xdr:colOff>457200</xdr:colOff>
      <xdr:row>113</xdr:row>
      <xdr:rowOff>95250</xdr:rowOff>
    </xdr:to>
    <xdr:graphicFrame>
      <xdr:nvGraphicFramePr>
        <xdr:cNvPr id="5" name="Chart 5"/>
        <xdr:cNvGraphicFramePr/>
      </xdr:nvGraphicFramePr>
      <xdr:xfrm>
        <a:off x="57150" y="14782800"/>
        <a:ext cx="588645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371475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34194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95250</xdr:rowOff>
    </xdr:from>
    <xdr:to>
      <xdr:col>5</xdr:col>
      <xdr:colOff>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562100" y="1390650"/>
        <a:ext cx="3000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S26">
      <selection activeCell="Z32" sqref="Z32"/>
    </sheetView>
  </sheetViews>
  <sheetFormatPr defaultColWidth="9.140625" defaultRowHeight="12.75"/>
  <sheetData>
    <row r="1" spans="1:35" ht="12.75">
      <c r="A1" s="1">
        <v>6</v>
      </c>
      <c r="B1" s="1">
        <v>9</v>
      </c>
      <c r="C1" s="1">
        <v>12</v>
      </c>
      <c r="D1" s="1">
        <v>15</v>
      </c>
      <c r="E1" s="1">
        <v>15</v>
      </c>
      <c r="F1" s="1">
        <v>20</v>
      </c>
      <c r="G1" s="1">
        <v>20</v>
      </c>
      <c r="H1" s="1">
        <v>25</v>
      </c>
      <c r="I1" s="1">
        <v>6.3</v>
      </c>
      <c r="K1" s="1">
        <v>6</v>
      </c>
      <c r="L1" s="1">
        <v>9</v>
      </c>
      <c r="M1" s="1">
        <v>12</v>
      </c>
      <c r="N1" s="1">
        <v>15</v>
      </c>
      <c r="O1" s="1">
        <v>20</v>
      </c>
      <c r="P1" s="1">
        <v>25</v>
      </c>
      <c r="Q1" s="1">
        <v>0</v>
      </c>
      <c r="R1" s="1">
        <v>6</v>
      </c>
      <c r="S1" s="1">
        <v>9</v>
      </c>
      <c r="T1" s="1">
        <v>12</v>
      </c>
      <c r="U1" s="1">
        <v>15</v>
      </c>
      <c r="V1" s="1">
        <v>15</v>
      </c>
      <c r="W1" s="1">
        <v>20</v>
      </c>
      <c r="X1" s="1">
        <v>20</v>
      </c>
      <c r="Y1" s="1">
        <v>25</v>
      </c>
      <c r="Z1" s="1">
        <v>30</v>
      </c>
      <c r="AA1" t="s">
        <v>24</v>
      </c>
      <c r="AB1" t="s">
        <v>16</v>
      </c>
      <c r="AD1" t="s">
        <v>17</v>
      </c>
      <c r="AF1" t="s">
        <v>18</v>
      </c>
      <c r="AG1" s="2" t="s">
        <v>21</v>
      </c>
      <c r="AH1" t="s">
        <v>25</v>
      </c>
      <c r="AI1">
        <v>33</v>
      </c>
    </row>
    <row r="2" spans="1:33" ht="12.75">
      <c r="A2">
        <v>0.32</v>
      </c>
      <c r="B2">
        <v>0.23</v>
      </c>
      <c r="C2">
        <v>0.68</v>
      </c>
      <c r="D2">
        <v>0.95</v>
      </c>
      <c r="E2">
        <v>0.99</v>
      </c>
      <c r="F2">
        <v>1.38</v>
      </c>
      <c r="G2">
        <v>1.62</v>
      </c>
      <c r="H2">
        <v>0.81</v>
      </c>
      <c r="I2">
        <v>1.71</v>
      </c>
      <c r="J2" t="s">
        <v>0</v>
      </c>
      <c r="K2">
        <v>0.32</v>
      </c>
      <c r="L2">
        <v>0.23</v>
      </c>
      <c r="M2">
        <v>0.68</v>
      </c>
      <c r="N2">
        <f aca="true" t="shared" si="0" ref="N2:N7">AVERAGE(D2:E2)</f>
        <v>0.97</v>
      </c>
      <c r="O2">
        <f>F2</f>
        <v>1.38</v>
      </c>
      <c r="P2">
        <v>0.81</v>
      </c>
      <c r="Q2" t="s">
        <v>0</v>
      </c>
      <c r="R2">
        <v>0.32</v>
      </c>
      <c r="S2">
        <v>0.23</v>
      </c>
      <c r="T2">
        <v>0.68</v>
      </c>
      <c r="U2">
        <v>0.95</v>
      </c>
      <c r="V2">
        <v>0.99</v>
      </c>
      <c r="W2">
        <v>1.38</v>
      </c>
      <c r="X2">
        <v>1.62</v>
      </c>
      <c r="Y2">
        <v>0.81</v>
      </c>
      <c r="AA2" t="s">
        <v>14</v>
      </c>
      <c r="AB2">
        <v>21.8119</v>
      </c>
      <c r="AC2">
        <v>5.7911</v>
      </c>
      <c r="AD2">
        <v>0.2179</v>
      </c>
      <c r="AE2">
        <v>0.0901</v>
      </c>
      <c r="AF2">
        <v>0.0311</v>
      </c>
      <c r="AG2">
        <v>0.1912</v>
      </c>
    </row>
    <row r="3" spans="1:34" ht="12.75">
      <c r="A3">
        <v>0</v>
      </c>
      <c r="B3">
        <v>0</v>
      </c>
      <c r="C3">
        <v>0.21</v>
      </c>
      <c r="D3">
        <v>0.62</v>
      </c>
      <c r="E3">
        <v>0.65</v>
      </c>
      <c r="F3">
        <v>0.81</v>
      </c>
      <c r="G3">
        <v>0.72</v>
      </c>
      <c r="H3">
        <v>0.89</v>
      </c>
      <c r="I3">
        <f>I2-I9</f>
        <v>1.6019999999999999</v>
      </c>
      <c r="J3" t="s">
        <v>1</v>
      </c>
      <c r="K3">
        <v>0</v>
      </c>
      <c r="L3">
        <v>0</v>
      </c>
      <c r="M3">
        <v>0.21</v>
      </c>
      <c r="N3">
        <f t="shared" si="0"/>
        <v>0.635</v>
      </c>
      <c r="O3">
        <v>0.81</v>
      </c>
      <c r="P3">
        <v>0.89</v>
      </c>
      <c r="Q3" t="s">
        <v>1</v>
      </c>
      <c r="T3">
        <v>0.21</v>
      </c>
      <c r="U3">
        <v>0.62</v>
      </c>
      <c r="V3">
        <v>0.65</v>
      </c>
      <c r="W3">
        <v>0.81</v>
      </c>
      <c r="X3">
        <v>0.72</v>
      </c>
      <c r="Y3">
        <v>0.89</v>
      </c>
      <c r="AA3" t="s">
        <v>15</v>
      </c>
      <c r="AB3">
        <v>13.0118</v>
      </c>
      <c r="AC3">
        <v>4.345</v>
      </c>
      <c r="AD3">
        <v>1.0526</v>
      </c>
      <c r="AE3">
        <v>0.0228</v>
      </c>
      <c r="AF3">
        <v>0.0299</v>
      </c>
      <c r="AG3">
        <v>0.0115</v>
      </c>
      <c r="AH3" t="s">
        <v>19</v>
      </c>
    </row>
    <row r="4" spans="1:31" ht="12.75">
      <c r="A4">
        <v>0</v>
      </c>
      <c r="B4">
        <v>0.02</v>
      </c>
      <c r="C4">
        <v>0.35</v>
      </c>
      <c r="D4">
        <v>0.38</v>
      </c>
      <c r="E4">
        <v>0.41</v>
      </c>
      <c r="F4">
        <v>0.44</v>
      </c>
      <c r="G4">
        <v>0.21</v>
      </c>
      <c r="H4">
        <v>0</v>
      </c>
      <c r="I4">
        <f>I2-2*I9</f>
        <v>1.494</v>
      </c>
      <c r="J4" t="s">
        <v>2</v>
      </c>
      <c r="K4">
        <v>0</v>
      </c>
      <c r="L4">
        <v>0.02</v>
      </c>
      <c r="M4">
        <v>0.35</v>
      </c>
      <c r="N4">
        <f t="shared" si="0"/>
        <v>0.395</v>
      </c>
      <c r="O4">
        <v>0.44</v>
      </c>
      <c r="P4">
        <v>0</v>
      </c>
      <c r="Q4" t="s">
        <v>2</v>
      </c>
      <c r="S4">
        <v>0.02</v>
      </c>
      <c r="T4">
        <v>0.35</v>
      </c>
      <c r="U4">
        <v>0.38</v>
      </c>
      <c r="V4">
        <v>0.41</v>
      </c>
      <c r="W4">
        <v>0.44</v>
      </c>
      <c r="X4">
        <v>0.21</v>
      </c>
      <c r="AA4" t="s">
        <v>13</v>
      </c>
      <c r="AB4" s="1">
        <v>0.6778</v>
      </c>
      <c r="AC4" s="1">
        <v>0.0987</v>
      </c>
      <c r="AD4">
        <f>AD3^10</f>
        <v>1.6696815829810416</v>
      </c>
      <c r="AE4" t="s">
        <v>20</v>
      </c>
    </row>
    <row r="5" spans="2:33" ht="12.75">
      <c r="B5" s="1">
        <v>6</v>
      </c>
      <c r="C5" s="1">
        <v>12</v>
      </c>
      <c r="D5" s="1">
        <v>15</v>
      </c>
      <c r="E5" s="1">
        <v>15</v>
      </c>
      <c r="F5" s="1">
        <v>20</v>
      </c>
      <c r="G5" s="1">
        <v>20</v>
      </c>
      <c r="I5" s="1">
        <v>6.3</v>
      </c>
      <c r="L5" s="1">
        <v>6</v>
      </c>
      <c r="M5" s="1">
        <v>12</v>
      </c>
      <c r="N5" s="1">
        <f t="shared" si="0"/>
        <v>15</v>
      </c>
      <c r="O5" s="1">
        <f>AVERAGE(F5:G5)</f>
        <v>20</v>
      </c>
      <c r="S5" s="1"/>
      <c r="T5" s="1"/>
      <c r="U5" s="1"/>
      <c r="V5" s="1"/>
      <c r="W5" s="1"/>
      <c r="X5" s="1"/>
      <c r="AA5" t="s">
        <v>27</v>
      </c>
      <c r="AB5">
        <v>3.3373</v>
      </c>
      <c r="AC5">
        <v>0.1112</v>
      </c>
      <c r="AD5">
        <v>3.5178</v>
      </c>
      <c r="AE5">
        <v>0.1135</v>
      </c>
      <c r="AF5">
        <v>3.4264</v>
      </c>
      <c r="AG5">
        <v>0.1105</v>
      </c>
    </row>
    <row r="6" spans="2:33" ht="12.75">
      <c r="B6">
        <v>0.14</v>
      </c>
      <c r="C6">
        <v>0.35</v>
      </c>
      <c r="D6">
        <v>0.37</v>
      </c>
      <c r="E6">
        <v>0.41</v>
      </c>
      <c r="F6">
        <v>0.36</v>
      </c>
      <c r="G6">
        <v>0.31</v>
      </c>
      <c r="I6">
        <f>I8+2*I9</f>
        <v>1.386</v>
      </c>
      <c r="J6" t="s">
        <v>3</v>
      </c>
      <c r="L6">
        <v>0.14</v>
      </c>
      <c r="M6">
        <v>0.35</v>
      </c>
      <c r="N6">
        <f t="shared" si="0"/>
        <v>0.39</v>
      </c>
      <c r="O6">
        <v>0.36</v>
      </c>
      <c r="Q6" t="s">
        <v>3</v>
      </c>
      <c r="R6">
        <v>0.14</v>
      </c>
      <c r="T6">
        <v>0.35</v>
      </c>
      <c r="U6">
        <v>0.37</v>
      </c>
      <c r="V6">
        <v>0.41</v>
      </c>
      <c r="W6">
        <v>0.36</v>
      </c>
      <c r="X6">
        <v>0.31</v>
      </c>
      <c r="AC6">
        <f>$AI1*LOG(AC5)+6-AG6</f>
        <v>2.0905028044220018</v>
      </c>
      <c r="AE6">
        <f>$AI1*LOG(AE5)+4-AG6</f>
        <v>0.3839082557643998</v>
      </c>
      <c r="AG6">
        <f>$AI1*LOG(AG5)+4</f>
        <v>-27.56904482530273</v>
      </c>
    </row>
    <row r="7" spans="1:35" ht="12.75">
      <c r="A7">
        <v>0</v>
      </c>
      <c r="B7">
        <v>0.02</v>
      </c>
      <c r="C7">
        <v>0.57</v>
      </c>
      <c r="D7">
        <v>0.31</v>
      </c>
      <c r="E7">
        <v>0.33</v>
      </c>
      <c r="F7">
        <v>0.31</v>
      </c>
      <c r="G7">
        <v>0.2</v>
      </c>
      <c r="H7">
        <v>0</v>
      </c>
      <c r="I7">
        <f>I8+I9</f>
        <v>1.278</v>
      </c>
      <c r="J7" t="s">
        <v>4</v>
      </c>
      <c r="K7">
        <v>0</v>
      </c>
      <c r="L7">
        <v>0.02</v>
      </c>
      <c r="M7">
        <v>0.57</v>
      </c>
      <c r="N7">
        <f t="shared" si="0"/>
        <v>0.32</v>
      </c>
      <c r="O7">
        <v>0.31</v>
      </c>
      <c r="P7">
        <v>0</v>
      </c>
      <c r="Q7" t="s">
        <v>4</v>
      </c>
      <c r="S7">
        <v>0.02</v>
      </c>
      <c r="T7">
        <v>0.57</v>
      </c>
      <c r="U7">
        <v>0.31</v>
      </c>
      <c r="V7">
        <v>0.33</v>
      </c>
      <c r="W7">
        <v>0.31</v>
      </c>
      <c r="X7">
        <v>0.2</v>
      </c>
      <c r="AA7" t="s">
        <v>26</v>
      </c>
      <c r="AB7" t="s">
        <v>16</v>
      </c>
      <c r="AD7" t="s">
        <v>17</v>
      </c>
      <c r="AF7" t="s">
        <v>18</v>
      </c>
      <c r="AG7" s="2" t="s">
        <v>21</v>
      </c>
      <c r="AH7" t="s">
        <v>25</v>
      </c>
      <c r="AI7">
        <v>28</v>
      </c>
    </row>
    <row r="8" spans="2:33" ht="12.75">
      <c r="B8">
        <v>0</v>
      </c>
      <c r="H8">
        <v>0.32</v>
      </c>
      <c r="I8">
        <v>1.17</v>
      </c>
      <c r="J8" t="s">
        <v>5</v>
      </c>
      <c r="L8" s="1">
        <v>9</v>
      </c>
      <c r="M8" s="1">
        <v>25</v>
      </c>
      <c r="Y8">
        <v>0.32</v>
      </c>
      <c r="AA8" t="s">
        <v>14</v>
      </c>
      <c r="AB8">
        <v>21.568</v>
      </c>
      <c r="AC8">
        <v>2.9697</v>
      </c>
      <c r="AD8">
        <v>0.218</v>
      </c>
      <c r="AE8">
        <v>0.0756</v>
      </c>
      <c r="AF8">
        <v>0.0257</v>
      </c>
      <c r="AG8">
        <v>0.162</v>
      </c>
    </row>
    <row r="9" spans="8:33" ht="12.75">
      <c r="H9">
        <v>0</v>
      </c>
      <c r="I9">
        <f>(I2-I8)/5</f>
        <v>0.10800000000000001</v>
      </c>
      <c r="J9" t="s">
        <v>6</v>
      </c>
      <c r="L9">
        <v>0</v>
      </c>
      <c r="M9">
        <v>0.32</v>
      </c>
      <c r="Q9" t="s">
        <v>5</v>
      </c>
      <c r="R9" s="1">
        <v>6</v>
      </c>
      <c r="S9" s="1">
        <v>9</v>
      </c>
      <c r="T9" s="1">
        <v>12</v>
      </c>
      <c r="U9" s="1">
        <v>15</v>
      </c>
      <c r="V9" s="1">
        <v>15</v>
      </c>
      <c r="W9" s="1">
        <v>20</v>
      </c>
      <c r="X9" s="1">
        <f>AB2</f>
        <v>21.8119</v>
      </c>
      <c r="Y9" s="1">
        <v>25</v>
      </c>
      <c r="Z9" s="1">
        <v>30</v>
      </c>
      <c r="AA9" t="s">
        <v>15</v>
      </c>
      <c r="AB9">
        <v>12.2265</v>
      </c>
      <c r="AC9">
        <v>4.2326</v>
      </c>
      <c r="AD9">
        <v>1.0525</v>
      </c>
      <c r="AE9">
        <v>0.0194</v>
      </c>
      <c r="AF9">
        <v>0.0304</v>
      </c>
      <c r="AG9">
        <v>0.0101</v>
      </c>
    </row>
    <row r="10" spans="1:31" ht="12.75">
      <c r="A10" t="s">
        <v>7</v>
      </c>
      <c r="B10">
        <f>B6/B2</f>
        <v>0.6086956521739131</v>
      </c>
      <c r="C10">
        <f>C6/C2</f>
        <v>0.5147058823529411</v>
      </c>
      <c r="F10">
        <f>F6/F2</f>
        <v>0.2608695652173913</v>
      </c>
      <c r="G10" t="s">
        <v>8</v>
      </c>
      <c r="N10">
        <f>N6/N2</f>
        <v>0.4020618556701031</v>
      </c>
      <c r="Q10">
        <f>$AB4*EXP(-((Q1-$AB2)^2/$AB3^2))</f>
        <v>0.04080538147611252</v>
      </c>
      <c r="R10">
        <f aca="true" t="shared" si="1" ref="R10:Z10">$AB4*EXP(-((R9-$AB2)^2/$AB3^2))</f>
        <v>0.1548022616194988</v>
      </c>
      <c r="S10">
        <f t="shared" si="1"/>
        <v>0.2570683992721432</v>
      </c>
      <c r="T10">
        <f t="shared" si="1"/>
        <v>0.3838377871048249</v>
      </c>
      <c r="U10">
        <f t="shared" si="1"/>
        <v>0.5153169195843673</v>
      </c>
      <c r="V10">
        <f t="shared" si="1"/>
        <v>0.5153169195843673</v>
      </c>
      <c r="W10">
        <f t="shared" si="1"/>
        <v>0.6647835839748144</v>
      </c>
      <c r="X10">
        <f t="shared" si="1"/>
        <v>0.6778</v>
      </c>
      <c r="Y10">
        <f t="shared" si="1"/>
        <v>0.6383070188522001</v>
      </c>
      <c r="Z10">
        <f t="shared" si="1"/>
        <v>0.4561654643700883</v>
      </c>
      <c r="AA10" t="s">
        <v>13</v>
      </c>
      <c r="AB10" s="1">
        <v>0.7055</v>
      </c>
      <c r="AC10" s="1">
        <v>0.0954</v>
      </c>
      <c r="AD10">
        <f>AD9^10</f>
        <v>1.6680960158582052</v>
      </c>
      <c r="AE10" t="s">
        <v>20</v>
      </c>
    </row>
    <row r="11" spans="17:33" ht="12.75">
      <c r="Q11">
        <f>Q$19/Q10</f>
        <v>5.339981936636439</v>
      </c>
      <c r="R11">
        <f>(R2-R$10)^2</f>
        <v>0.02729029276603252</v>
      </c>
      <c r="S11">
        <f aca="true" t="shared" si="2" ref="S11:Y11">(S2-S$10)^2</f>
        <v>0.0007326982391561619</v>
      </c>
      <c r="T11">
        <f t="shared" si="2"/>
        <v>0.08771205634696704</v>
      </c>
      <c r="U11">
        <f t="shared" si="2"/>
        <v>0.18894938039962336</v>
      </c>
      <c r="V11">
        <f t="shared" si="2"/>
        <v>0.225324026832874</v>
      </c>
      <c r="W11">
        <f t="shared" si="2"/>
        <v>0.5115345217519112</v>
      </c>
      <c r="Y11">
        <f t="shared" si="2"/>
        <v>0.029478479775418794</v>
      </c>
      <c r="AA11" t="s">
        <v>27</v>
      </c>
      <c r="AB11">
        <v>1.8654</v>
      </c>
      <c r="AC11">
        <v>0.0746</v>
      </c>
      <c r="AD11">
        <v>2.0674</v>
      </c>
      <c r="AE11">
        <v>0.0795</v>
      </c>
      <c r="AF11">
        <v>1.9742</v>
      </c>
      <c r="AG11">
        <v>0.0759</v>
      </c>
    </row>
    <row r="12" spans="1:33" ht="12.75">
      <c r="A12" s="1">
        <v>6</v>
      </c>
      <c r="B12" s="1">
        <v>9</v>
      </c>
      <c r="C12" s="1">
        <v>12</v>
      </c>
      <c r="D12" s="1">
        <v>15</v>
      </c>
      <c r="E12" s="1">
        <v>15</v>
      </c>
      <c r="F12" s="1">
        <v>20</v>
      </c>
      <c r="G12" s="1">
        <v>20</v>
      </c>
      <c r="H12" s="1">
        <v>25</v>
      </c>
      <c r="I12" s="1"/>
      <c r="T12">
        <f aca="true" t="shared" si="3" ref="T12:W13">(T3-T$10)^2</f>
        <v>0.030219576225502434</v>
      </c>
      <c r="U12">
        <f t="shared" si="3"/>
        <v>0.010958547325305818</v>
      </c>
      <c r="V12">
        <f t="shared" si="3"/>
        <v>0.018139532150243786</v>
      </c>
      <c r="W12">
        <f t="shared" si="3"/>
        <v>0.021087807483199796</v>
      </c>
      <c r="Y12">
        <f>(Y3-Y$10)^2</f>
        <v>0.06334935675906676</v>
      </c>
      <c r="AA12" t="s">
        <v>28</v>
      </c>
      <c r="AC12">
        <f>$AI7*LOG(AC11)+6-AG6</f>
        <v>2.005731994537456</v>
      </c>
      <c r="AE12">
        <f>$AI7*LOG(AE11)+4-AG6</f>
        <v>0.7793244276838962</v>
      </c>
      <c r="AG12">
        <f>$AI7*LOG(AG11)+4-AG6</f>
        <v>0.21581455037618014</v>
      </c>
    </row>
    <row r="13" spans="6:35" ht="12.75">
      <c r="F13">
        <v>0.0459</v>
      </c>
      <c r="G13">
        <v>0.1157</v>
      </c>
      <c r="H13">
        <v>0.0421</v>
      </c>
      <c r="J13" t="s">
        <v>0</v>
      </c>
      <c r="T13">
        <f t="shared" si="3"/>
        <v>0.0011449958361514567</v>
      </c>
      <c r="U13">
        <f t="shared" si="3"/>
        <v>0.01831066872580213</v>
      </c>
      <c r="V13">
        <f t="shared" si="3"/>
        <v>0.011091653550740098</v>
      </c>
      <c r="W13">
        <f t="shared" si="3"/>
        <v>0.05052765962456244</v>
      </c>
      <c r="AA13" t="s">
        <v>23</v>
      </c>
      <c r="AB13" t="s">
        <v>16</v>
      </c>
      <c r="AD13" t="s">
        <v>17</v>
      </c>
      <c r="AF13" t="s">
        <v>18</v>
      </c>
      <c r="AG13" s="2" t="s">
        <v>21</v>
      </c>
      <c r="AH13" t="s">
        <v>25</v>
      </c>
      <c r="AI13">
        <v>26</v>
      </c>
    </row>
    <row r="14" spans="4:33" ht="12.75">
      <c r="D14">
        <v>0.0254</v>
      </c>
      <c r="G14">
        <v>0.0328</v>
      </c>
      <c r="H14">
        <v>0.0255</v>
      </c>
      <c r="J14" t="s">
        <v>1</v>
      </c>
      <c r="AA14" t="s">
        <v>14</v>
      </c>
      <c r="AB14">
        <v>22.5450534231307</v>
      </c>
      <c r="AC14">
        <v>5.2186</v>
      </c>
      <c r="AD14">
        <v>0.269460625862268</v>
      </c>
      <c r="AE14">
        <v>0.09319</v>
      </c>
      <c r="AF14">
        <v>0.13508181336147662</v>
      </c>
      <c r="AG14">
        <v>0.17439</v>
      </c>
    </row>
    <row r="15" spans="7:33" ht="12.75">
      <c r="G15">
        <v>0.0566</v>
      </c>
      <c r="J15" t="s">
        <v>2</v>
      </c>
      <c r="R15">
        <f>(R6-R$10)^2</f>
        <v>0.00021910694905208713</v>
      </c>
      <c r="T15">
        <f aca="true" t="shared" si="4" ref="T15:W16">(T6-T$10)^2</f>
        <v>0.0011449958361514567</v>
      </c>
      <c r="U15">
        <f t="shared" si="4"/>
        <v>0.02111700711748948</v>
      </c>
      <c r="V15">
        <f t="shared" si="4"/>
        <v>0.011091653550740098</v>
      </c>
      <c r="W15">
        <f t="shared" si="4"/>
        <v>0.09289303306053276</v>
      </c>
      <c r="AA15" t="s">
        <v>15</v>
      </c>
      <c r="AB15">
        <v>15.259391115600515</v>
      </c>
      <c r="AC15">
        <v>7.7183</v>
      </c>
      <c r="AD15">
        <v>1.0420838607127247</v>
      </c>
      <c r="AE15">
        <v>0.01941</v>
      </c>
      <c r="AF15">
        <v>0.024822336723609457</v>
      </c>
      <c r="AG15">
        <v>0.01063</v>
      </c>
    </row>
    <row r="16" spans="2:31" ht="12.75">
      <c r="B16" s="1">
        <v>6</v>
      </c>
      <c r="C16" s="1">
        <v>12</v>
      </c>
      <c r="D16" s="1">
        <v>15</v>
      </c>
      <c r="E16" s="1">
        <v>15</v>
      </c>
      <c r="F16" s="1">
        <v>20</v>
      </c>
      <c r="G16" s="1">
        <v>20</v>
      </c>
      <c r="T16">
        <f t="shared" si="4"/>
        <v>0.03465636951002848</v>
      </c>
      <c r="U16">
        <f t="shared" si="4"/>
        <v>0.04215503746761356</v>
      </c>
      <c r="V16">
        <f t="shared" si="4"/>
        <v>0.034342360684238855</v>
      </c>
      <c r="W16">
        <f t="shared" si="4"/>
        <v>0.12587139145801418</v>
      </c>
      <c r="AA16" t="s">
        <v>13</v>
      </c>
      <c r="AB16" s="1">
        <v>0.6866779147996642</v>
      </c>
      <c r="AC16" s="1">
        <v>0.1006</v>
      </c>
      <c r="AD16">
        <f>AD15^10</f>
        <v>1.5101729885705601</v>
      </c>
      <c r="AE16" t="s">
        <v>20</v>
      </c>
    </row>
    <row r="17" spans="6:33" ht="12.75">
      <c r="F17">
        <v>0.026</v>
      </c>
      <c r="J17" t="s">
        <v>3</v>
      </c>
      <c r="Y17">
        <f>(Y8-Y$10)^2</f>
        <v>0.10131935825057486</v>
      </c>
      <c r="AA17" t="s">
        <v>27</v>
      </c>
      <c r="AB17">
        <f>SUM(R11:Y17)</f>
        <v>1.7606615676769934</v>
      </c>
      <c r="AC17">
        <v>0.0754</v>
      </c>
      <c r="AD17">
        <f>SUM(R20:Y26)</f>
        <v>1.8553054387993702</v>
      </c>
      <c r="AE17">
        <v>0.0761</v>
      </c>
      <c r="AF17">
        <f>SUM(R29:Y35)</f>
        <v>1.8176121199999997</v>
      </c>
      <c r="AG17">
        <v>0.0744</v>
      </c>
    </row>
    <row r="18" spans="3:33" ht="12.75">
      <c r="C18">
        <v>0.0277</v>
      </c>
      <c r="D18">
        <v>0.0267</v>
      </c>
      <c r="J18" t="s">
        <v>4</v>
      </c>
      <c r="AC18">
        <f>$AI13*LOG(AC17)+6-AG6</f>
        <v>4.380699817916856</v>
      </c>
      <c r="AE18">
        <f>$AI13*LOG(AE17)+4-AG6</f>
        <v>2.485045901337621</v>
      </c>
      <c r="AF18" t="s">
        <v>22</v>
      </c>
      <c r="AG18">
        <f>$AI13*LOG(AG17)+4-AG6</f>
        <v>2.22994114949557</v>
      </c>
    </row>
    <row r="19" spans="10:32" ht="12.75">
      <c r="J19" t="s">
        <v>5</v>
      </c>
      <c r="Q19">
        <f>$AD2*$AD3^Q1</f>
        <v>0.2179</v>
      </c>
      <c r="R19">
        <f aca="true" t="shared" si="5" ref="R19:Z19">$AD2*$AD3^R1</f>
        <v>0.29637217294874485</v>
      </c>
      <c r="S19">
        <f t="shared" si="5"/>
        <v>0.3456428053691516</v>
      </c>
      <c r="T19">
        <f t="shared" si="5"/>
        <v>0.40310447406315164</v>
      </c>
      <c r="U19">
        <f t="shared" si="5"/>
        <v>0.47011890450369687</v>
      </c>
      <c r="V19">
        <f t="shared" si="5"/>
        <v>0.47011890450369687</v>
      </c>
      <c r="W19">
        <f t="shared" si="5"/>
        <v>0.6074695926441902</v>
      </c>
      <c r="X19">
        <f t="shared" si="5"/>
        <v>0.6074695926441902</v>
      </c>
      <c r="Y19">
        <f t="shared" si="5"/>
        <v>0.7849488766610458</v>
      </c>
      <c r="Z19">
        <f t="shared" si="5"/>
        <v>1.0142807910590002</v>
      </c>
      <c r="AA19" t="s">
        <v>29</v>
      </c>
      <c r="AD19" t="s">
        <v>32</v>
      </c>
      <c r="AF19" t="s">
        <v>30</v>
      </c>
    </row>
    <row r="20" spans="1:35" ht="12.75">
      <c r="A20">
        <f>A13/A2</f>
        <v>0</v>
      </c>
      <c r="B20">
        <f aca="true" t="shared" si="6" ref="B20:H20">B13/B2</f>
        <v>0</v>
      </c>
      <c r="C20">
        <f t="shared" si="6"/>
        <v>0</v>
      </c>
      <c r="D20">
        <f t="shared" si="6"/>
        <v>0</v>
      </c>
      <c r="E20">
        <f t="shared" si="6"/>
        <v>0</v>
      </c>
      <c r="F20">
        <f t="shared" si="6"/>
        <v>0.0332608695652174</v>
      </c>
      <c r="G20">
        <f t="shared" si="6"/>
        <v>0.07141975308641975</v>
      </c>
      <c r="H20">
        <f t="shared" si="6"/>
        <v>0.051975308641975304</v>
      </c>
      <c r="R20">
        <f>(R2-R$19)^2</f>
        <v>0.000558274211164025</v>
      </c>
      <c r="S20">
        <f aca="true" t="shared" si="7" ref="S20:Y20">(S2-S$19)^2</f>
        <v>0.013373258433647475</v>
      </c>
      <c r="T20">
        <f t="shared" si="7"/>
        <v>0.0766711322838439</v>
      </c>
      <c r="U20">
        <f t="shared" si="7"/>
        <v>0.23028586581473195</v>
      </c>
      <c r="V20">
        <f t="shared" si="7"/>
        <v>0.27027635345443624</v>
      </c>
      <c r="W20">
        <f t="shared" si="7"/>
        <v>0.5968032302893332</v>
      </c>
      <c r="Y20">
        <f t="shared" si="7"/>
        <v>0.0006275587805434961</v>
      </c>
      <c r="AA20" t="s">
        <v>31</v>
      </c>
      <c r="AB20" t="s">
        <v>16</v>
      </c>
      <c r="AD20" t="s">
        <v>17</v>
      </c>
      <c r="AF20" t="s">
        <v>18</v>
      </c>
      <c r="AG20" s="2" t="s">
        <v>21</v>
      </c>
      <c r="AH20" t="s">
        <v>25</v>
      </c>
      <c r="AI20">
        <v>31</v>
      </c>
    </row>
    <row r="21" spans="3:33" ht="12.75">
      <c r="C21">
        <f aca="true" t="shared" si="8" ref="C21:H21">C14/C3</f>
        <v>0</v>
      </c>
      <c r="D21">
        <f t="shared" si="8"/>
        <v>0.04096774193548387</v>
      </c>
      <c r="E21">
        <f t="shared" si="8"/>
        <v>0</v>
      </c>
      <c r="F21">
        <f t="shared" si="8"/>
        <v>0</v>
      </c>
      <c r="G21">
        <f t="shared" si="8"/>
        <v>0.045555555555555564</v>
      </c>
      <c r="H21">
        <f t="shared" si="8"/>
        <v>0.028651685393258425</v>
      </c>
      <c r="T21">
        <f aca="true" t="shared" si="9" ref="T21:W22">(T3-T$19)^2</f>
        <v>0.03728933790320641</v>
      </c>
      <c r="U21">
        <f t="shared" si="9"/>
        <v>0.022464342787171937</v>
      </c>
      <c r="V21">
        <f t="shared" si="9"/>
        <v>0.032357208516950134</v>
      </c>
      <c r="W21">
        <f t="shared" si="9"/>
        <v>0.04101856590371027</v>
      </c>
      <c r="Y21">
        <f>(Y3-Y$19)^2</f>
        <v>0.01103573851477616</v>
      </c>
      <c r="AA21" t="s">
        <v>14</v>
      </c>
      <c r="AB21">
        <v>22.89</v>
      </c>
      <c r="AC21">
        <v>7.6044</v>
      </c>
      <c r="AD21">
        <v>0.2695</v>
      </c>
      <c r="AE21">
        <v>0.1136</v>
      </c>
      <c r="AF21">
        <v>0.1399</v>
      </c>
      <c r="AG21">
        <v>0.2094</v>
      </c>
    </row>
    <row r="22" spans="2:34" ht="12.75">
      <c r="B22">
        <f aca="true" t="shared" si="10" ref="B22:G22">B15/B4</f>
        <v>0</v>
      </c>
      <c r="C22">
        <f t="shared" si="10"/>
        <v>0</v>
      </c>
      <c r="D22">
        <f t="shared" si="10"/>
        <v>0</v>
      </c>
      <c r="E22">
        <f t="shared" si="10"/>
        <v>0</v>
      </c>
      <c r="F22">
        <f t="shared" si="10"/>
        <v>0</v>
      </c>
      <c r="G22">
        <f t="shared" si="10"/>
        <v>0.2695238095238095</v>
      </c>
      <c r="T22">
        <f t="shared" si="9"/>
        <v>0.002820085165523948</v>
      </c>
      <c r="U22">
        <f t="shared" si="9"/>
        <v>0.008121416948946435</v>
      </c>
      <c r="V22">
        <f t="shared" si="9"/>
        <v>0.0036142826787246263</v>
      </c>
      <c r="W22">
        <f t="shared" si="9"/>
        <v>0.028046064460411003</v>
      </c>
      <c r="AA22" t="s">
        <v>15</v>
      </c>
      <c r="AB22">
        <v>16.2134</v>
      </c>
      <c r="AC22">
        <v>10.5667</v>
      </c>
      <c r="AD22">
        <v>1.042</v>
      </c>
      <c r="AE22">
        <v>0.0233</v>
      </c>
      <c r="AF22">
        <v>0.0243</v>
      </c>
      <c r="AG22">
        <v>0.0123</v>
      </c>
      <c r="AH22" t="s">
        <v>19</v>
      </c>
    </row>
    <row r="23" spans="27:31" ht="12.75">
      <c r="AA23" t="s">
        <v>13</v>
      </c>
      <c r="AB23" s="1">
        <v>0.6698</v>
      </c>
      <c r="AC23" s="1">
        <v>0.1163</v>
      </c>
      <c r="AD23">
        <f>AD22^10</f>
        <v>1.5089581311516544</v>
      </c>
      <c r="AE23" t="s">
        <v>20</v>
      </c>
    </row>
    <row r="24" spans="2:33" ht="12.75">
      <c r="B24">
        <f aca="true" t="shared" si="11" ref="B24:G24">B17/B6</f>
        <v>0</v>
      </c>
      <c r="C24">
        <f t="shared" si="11"/>
        <v>0</v>
      </c>
      <c r="D24">
        <f t="shared" si="11"/>
        <v>0</v>
      </c>
      <c r="E24">
        <f t="shared" si="11"/>
        <v>0</v>
      </c>
      <c r="F24">
        <f t="shared" si="11"/>
        <v>0.07222222222222222</v>
      </c>
      <c r="G24">
        <f t="shared" si="11"/>
        <v>0</v>
      </c>
      <c r="R24">
        <f>(R6-R$19)^2</f>
        <v>0.024452256472712167</v>
      </c>
      <c r="T24">
        <f aca="true" t="shared" si="12" ref="T24:W25">(T6-T$19)^2</f>
        <v>0.002820085165523948</v>
      </c>
      <c r="U24">
        <f t="shared" si="12"/>
        <v>0.010023795039020374</v>
      </c>
      <c r="V24">
        <f t="shared" si="12"/>
        <v>0.0036142826787246263</v>
      </c>
      <c r="W24">
        <f t="shared" si="12"/>
        <v>0.06124119928348144</v>
      </c>
      <c r="AA24" t="s">
        <v>27</v>
      </c>
      <c r="AB24">
        <v>3.1948</v>
      </c>
      <c r="AC24">
        <v>0.1141</v>
      </c>
      <c r="AD24">
        <v>3.2772</v>
      </c>
      <c r="AE24">
        <v>0.113</v>
      </c>
      <c r="AF24">
        <v>3.2365</v>
      </c>
      <c r="AG24">
        <v>0.1116</v>
      </c>
    </row>
    <row r="25" spans="2:33" ht="12.75">
      <c r="B25">
        <f aca="true" t="shared" si="13" ref="B25:G25">B18/B7</f>
        <v>0</v>
      </c>
      <c r="C25">
        <f t="shared" si="13"/>
        <v>0.04859649122807018</v>
      </c>
      <c r="D25">
        <f t="shared" si="13"/>
        <v>0.08612903225806452</v>
      </c>
      <c r="E25">
        <f t="shared" si="13"/>
        <v>0</v>
      </c>
      <c r="F25">
        <f t="shared" si="13"/>
        <v>0</v>
      </c>
      <c r="G25">
        <f t="shared" si="13"/>
        <v>0</v>
      </c>
      <c r="T25">
        <f t="shared" si="12"/>
        <v>0.027854116577737207</v>
      </c>
      <c r="U25">
        <f t="shared" si="12"/>
        <v>0.025638063579463997</v>
      </c>
      <c r="V25">
        <f t="shared" si="12"/>
        <v>0.019633307399316118</v>
      </c>
      <c r="W25">
        <f t="shared" si="12"/>
        <v>0.08848815854790046</v>
      </c>
      <c r="AC25">
        <f>$AI20*LOG(AC24)+6-AG6</f>
        <v>4.344899802267381</v>
      </c>
      <c r="AE25">
        <f>$AI20*LOG(AE24)+4-AG6</f>
        <v>2.214476573288742</v>
      </c>
      <c r="AG25">
        <f>$AI20*LOG(AG24)+4-AG6</f>
        <v>2.0466348579510907</v>
      </c>
    </row>
    <row r="26" spans="8:25" ht="12.75">
      <c r="H26">
        <f>H19/H8</f>
        <v>0</v>
      </c>
      <c r="Y26">
        <f>(Y8-Y$19)^2</f>
        <v>0.21617745790836843</v>
      </c>
    </row>
    <row r="27" spans="1:6" ht="12.75">
      <c r="A27" t="s">
        <v>9</v>
      </c>
      <c r="C27">
        <f>AVERAGE(A13:H15,B17:H19)</f>
        <v>0.042440000000000005</v>
      </c>
      <c r="D27">
        <f>COUNT(A13:H15,B17:H19)</f>
        <v>10</v>
      </c>
      <c r="E27">
        <f>STDEV(D2:E2)</f>
        <v>0.028284271247461926</v>
      </c>
      <c r="F27">
        <f>E27/N2</f>
        <v>0.029159042523156625</v>
      </c>
    </row>
    <row r="28" spans="1:26" ht="12.75">
      <c r="A28" t="s">
        <v>10</v>
      </c>
      <c r="C28">
        <f>AVERAGE(A20:H26)</f>
        <v>0.02267583240636596</v>
      </c>
      <c r="E28">
        <f>STDEV(D3:E3)</f>
        <v>0.021213203435596444</v>
      </c>
      <c r="F28">
        <f>E28/N3</f>
        <v>0.033406619583616445</v>
      </c>
      <c r="Q28">
        <f>$AF2+$AF3*Q1</f>
        <v>0.0311</v>
      </c>
      <c r="R28">
        <f aca="true" t="shared" si="14" ref="R28:Z28">$AF2+$AF3*R1</f>
        <v>0.2105</v>
      </c>
      <c r="S28">
        <f t="shared" si="14"/>
        <v>0.3002</v>
      </c>
      <c r="T28">
        <f t="shared" si="14"/>
        <v>0.3899</v>
      </c>
      <c r="U28">
        <f t="shared" si="14"/>
        <v>0.4796</v>
      </c>
      <c r="V28">
        <f t="shared" si="14"/>
        <v>0.4796</v>
      </c>
      <c r="W28">
        <f t="shared" si="14"/>
        <v>0.6291</v>
      </c>
      <c r="X28">
        <f t="shared" si="14"/>
        <v>0.6291</v>
      </c>
      <c r="Y28">
        <f t="shared" si="14"/>
        <v>0.7786</v>
      </c>
      <c r="Z28">
        <f t="shared" si="14"/>
        <v>0.9281</v>
      </c>
    </row>
    <row r="29" spans="1:25" ht="12.75">
      <c r="A29" t="s">
        <v>11</v>
      </c>
      <c r="C29">
        <f>AVERAGE(E27:E32)</f>
        <v>0.022627416997968986</v>
      </c>
      <c r="E29">
        <f>STDEV(D4:E4)</f>
        <v>0.021213203435595258</v>
      </c>
      <c r="F29">
        <f>E29/N4</f>
        <v>0.05370431249517787</v>
      </c>
      <c r="Q29">
        <f>Q$19/Q28</f>
        <v>7.006430868167203</v>
      </c>
      <c r="R29">
        <f>(R2-R$28)^2</f>
        <v>0.011990250000000003</v>
      </c>
      <c r="S29">
        <f aca="true" t="shared" si="15" ref="S29:Y29">(S2-S$28)^2</f>
        <v>0.004928040000000002</v>
      </c>
      <c r="T29">
        <f t="shared" si="15"/>
        <v>0.08415801000000002</v>
      </c>
      <c r="U29">
        <f t="shared" si="15"/>
        <v>0.22127615999999994</v>
      </c>
      <c r="V29">
        <f t="shared" si="15"/>
        <v>0.26050816</v>
      </c>
      <c r="W29">
        <f t="shared" si="15"/>
        <v>0.5638508099999998</v>
      </c>
      <c r="Y29">
        <f t="shared" si="15"/>
        <v>0.000985960000000006</v>
      </c>
    </row>
    <row r="30" spans="1:25" ht="12.75">
      <c r="A30" t="s">
        <v>12</v>
      </c>
      <c r="C30">
        <f>AVERAGE(F27:F32)</f>
        <v>0.04659758417109914</v>
      </c>
      <c r="T30">
        <f aca="true" t="shared" si="16" ref="T30:W31">(T3-T$28)^2</f>
        <v>0.03236401000000001</v>
      </c>
      <c r="U30">
        <f t="shared" si="16"/>
        <v>0.019712159999999992</v>
      </c>
      <c r="V30">
        <f t="shared" si="16"/>
        <v>0.02903616</v>
      </c>
      <c r="W30">
        <f t="shared" si="16"/>
        <v>0.03272481000000002</v>
      </c>
      <c r="Y30">
        <f>(Y3-Y$28)^2</f>
        <v>0.012409960000000012</v>
      </c>
    </row>
    <row r="31" spans="5:23" ht="12.75">
      <c r="E31">
        <f>STDEV(D6:E6)</f>
        <v>0.028284271247460344</v>
      </c>
      <c r="F31">
        <f>E31/N6</f>
        <v>0.0725237724293855</v>
      </c>
      <c r="T31">
        <f t="shared" si="16"/>
        <v>0.0015920100000000037</v>
      </c>
      <c r="U31">
        <f t="shared" si="16"/>
        <v>0.009920160000000004</v>
      </c>
      <c r="V31">
        <f t="shared" si="16"/>
        <v>0.004844160000000007</v>
      </c>
      <c r="W31">
        <f t="shared" si="16"/>
        <v>0.035758809999999995</v>
      </c>
    </row>
    <row r="32" spans="5:6" ht="12.75">
      <c r="E32">
        <f>STDEV(D7:E7)</f>
        <v>0.014142135623730963</v>
      </c>
      <c r="F32">
        <f>E32/N7</f>
        <v>0.04419417382415926</v>
      </c>
    </row>
    <row r="33" spans="18:23" ht="12.75">
      <c r="R33">
        <f>(R6-R$28)^2</f>
        <v>0.004970249999999997</v>
      </c>
      <c r="T33">
        <f aca="true" t="shared" si="17" ref="T33:W34">(T6-T$28)^2</f>
        <v>0.0015920100000000037</v>
      </c>
      <c r="U33">
        <f t="shared" si="17"/>
        <v>0.012012160000000006</v>
      </c>
      <c r="V33">
        <f t="shared" si="17"/>
        <v>0.004844160000000007</v>
      </c>
      <c r="W33">
        <f t="shared" si="17"/>
        <v>0.07241481000000001</v>
      </c>
    </row>
    <row r="34" spans="20:23" ht="12.75">
      <c r="T34">
        <f t="shared" si="17"/>
        <v>0.032436009999999973</v>
      </c>
      <c r="U34">
        <f t="shared" si="17"/>
        <v>0.02876416000000001</v>
      </c>
      <c r="V34">
        <f t="shared" si="17"/>
        <v>0.022380160000000003</v>
      </c>
      <c r="W34">
        <f t="shared" si="17"/>
        <v>0.10182481</v>
      </c>
    </row>
    <row r="35" ht="12.75">
      <c r="Y35">
        <f>(Y8-Y$28)^2</f>
        <v>0.21031395999999997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O47"/>
  <sheetViews>
    <sheetView workbookViewId="0" topLeftCell="A1">
      <selection activeCell="H11" sqref="H11"/>
    </sheetView>
  </sheetViews>
  <sheetFormatPr defaultColWidth="9.140625" defaultRowHeight="12.75"/>
  <sheetData>
    <row r="15" ht="12.75">
      <c r="N15" t="s">
        <v>33</v>
      </c>
    </row>
    <row r="17" spans="2:15" ht="12.75">
      <c r="B17" t="s">
        <v>34</v>
      </c>
      <c r="G17" s="3" t="s">
        <v>35</v>
      </c>
      <c r="H17" s="3"/>
      <c r="I17" s="3"/>
      <c r="J17" s="3"/>
      <c r="K17" s="3"/>
      <c r="M17">
        <v>12.3</v>
      </c>
      <c r="N17">
        <f aca="true" t="shared" si="0" ref="N17:N26">3.4*M17^-0.13</f>
        <v>2.4535293218681002</v>
      </c>
      <c r="O17">
        <f>(M17*6/PI())^0.33333333</f>
        <v>2.8639723786628046</v>
      </c>
    </row>
    <row r="18" spans="2:14" ht="12.75">
      <c r="B18" s="3" t="s">
        <v>36</v>
      </c>
      <c r="C18" s="3" t="s">
        <v>37</v>
      </c>
      <c r="D18" s="3" t="s">
        <v>2</v>
      </c>
      <c r="E18" s="3" t="s">
        <v>38</v>
      </c>
      <c r="F18" s="4" t="s">
        <v>39</v>
      </c>
      <c r="G18" s="3" t="s">
        <v>36</v>
      </c>
      <c r="H18" s="3" t="s">
        <v>37</v>
      </c>
      <c r="I18" s="3" t="s">
        <v>2</v>
      </c>
      <c r="J18" s="3" t="s">
        <v>38</v>
      </c>
      <c r="K18" s="3" t="s">
        <v>39</v>
      </c>
      <c r="M18">
        <v>30</v>
      </c>
      <c r="N18">
        <f t="shared" si="0"/>
        <v>2.1850086164737728</v>
      </c>
    </row>
    <row r="19" spans="2:14" ht="12.75">
      <c r="B19" s="5">
        <v>4.065</v>
      </c>
      <c r="C19" s="5">
        <v>4.094</v>
      </c>
      <c r="D19" s="5">
        <v>8.054</v>
      </c>
      <c r="E19" s="5">
        <v>12.72</v>
      </c>
      <c r="F19" s="6">
        <v>7.945</v>
      </c>
      <c r="G19" s="5">
        <v>4.134</v>
      </c>
      <c r="H19" s="5">
        <v>4.41</v>
      </c>
      <c r="I19" s="5">
        <v>8.103</v>
      </c>
      <c r="J19" s="5">
        <v>13.64</v>
      </c>
      <c r="K19" s="5">
        <v>9.026</v>
      </c>
      <c r="M19" s="7">
        <v>100</v>
      </c>
      <c r="N19">
        <f t="shared" si="0"/>
        <v>1.8684389711159233</v>
      </c>
    </row>
    <row r="20" spans="2:14" ht="12.75">
      <c r="B20" s="5">
        <v>3.99</v>
      </c>
      <c r="C20" s="5">
        <v>4.45</v>
      </c>
      <c r="D20" s="5">
        <v>8.362</v>
      </c>
      <c r="E20" s="5">
        <v>12.81</v>
      </c>
      <c r="F20" s="6">
        <v>8.395</v>
      </c>
      <c r="G20" s="5">
        <v>3.99</v>
      </c>
      <c r="H20" s="5">
        <v>4.52</v>
      </c>
      <c r="I20" s="5">
        <v>8.089</v>
      </c>
      <c r="J20" s="5">
        <v>13.04</v>
      </c>
      <c r="K20" s="5">
        <v>8.089</v>
      </c>
      <c r="M20" s="7">
        <v>300</v>
      </c>
      <c r="N20">
        <f t="shared" si="0"/>
        <v>1.6197692647227562</v>
      </c>
    </row>
    <row r="21" spans="2:14" ht="12.75">
      <c r="B21" s="5">
        <v>4.543</v>
      </c>
      <c r="C21" s="5">
        <v>4.3</v>
      </c>
      <c r="D21" s="5">
        <v>8.592</v>
      </c>
      <c r="E21" s="5">
        <v>14.5</v>
      </c>
      <c r="F21" s="6">
        <v>8.805</v>
      </c>
      <c r="G21" s="5">
        <v>4.582</v>
      </c>
      <c r="H21" s="5">
        <v>4.43</v>
      </c>
      <c r="I21" s="5">
        <v>9.009</v>
      </c>
      <c r="J21" s="5">
        <v>13.25</v>
      </c>
      <c r="K21" s="5">
        <v>8.315</v>
      </c>
      <c r="M21" s="7">
        <v>1000</v>
      </c>
      <c r="N21">
        <f t="shared" si="0"/>
        <v>1.385092944533983</v>
      </c>
    </row>
    <row r="22" spans="2:14" ht="12.75">
      <c r="B22" s="5">
        <v>3.793</v>
      </c>
      <c r="C22" s="5">
        <v>4.886</v>
      </c>
      <c r="D22" s="5">
        <v>8.109</v>
      </c>
      <c r="E22" s="5">
        <v>13.76</v>
      </c>
      <c r="F22" s="6">
        <v>7.561</v>
      </c>
      <c r="G22" s="5">
        <v>3.761</v>
      </c>
      <c r="H22" s="5">
        <v>4.607</v>
      </c>
      <c r="I22" s="5"/>
      <c r="J22" s="5">
        <v>13.64</v>
      </c>
      <c r="K22" s="5">
        <v>7.89</v>
      </c>
      <c r="M22" s="7">
        <v>3000</v>
      </c>
      <c r="N22">
        <f t="shared" si="0"/>
        <v>1.200751544483436</v>
      </c>
    </row>
    <row r="23" spans="2:14" ht="12.75">
      <c r="B23" s="8">
        <v>1.103</v>
      </c>
      <c r="C23" s="8">
        <v>1.114</v>
      </c>
      <c r="D23" s="8">
        <v>1.144</v>
      </c>
      <c r="E23" s="8">
        <v>1.141</v>
      </c>
      <c r="F23" s="9">
        <v>1.136</v>
      </c>
      <c r="G23" s="8">
        <v>1.099</v>
      </c>
      <c r="H23" s="8">
        <v>1.116</v>
      </c>
      <c r="I23" s="8"/>
      <c r="J23" s="8">
        <v>1.151</v>
      </c>
      <c r="K23" s="8">
        <v>1.174</v>
      </c>
      <c r="M23" s="10">
        <v>1000</v>
      </c>
      <c r="N23">
        <f t="shared" si="0"/>
        <v>1.385092944533983</v>
      </c>
    </row>
    <row r="24" spans="2:14" ht="12.75">
      <c r="B24" s="8">
        <v>1.098</v>
      </c>
      <c r="C24" s="8">
        <v>1.112</v>
      </c>
      <c r="D24" s="8">
        <v>1.148</v>
      </c>
      <c r="E24" s="8">
        <v>1.128</v>
      </c>
      <c r="F24" s="9">
        <v>1.14</v>
      </c>
      <c r="G24" s="8">
        <v>1.097</v>
      </c>
      <c r="H24" s="8">
        <v>1.14</v>
      </c>
      <c r="I24" s="8">
        <v>1.137</v>
      </c>
      <c r="J24" s="8">
        <v>1.125</v>
      </c>
      <c r="K24" s="8">
        <v>1.142</v>
      </c>
      <c r="M24" s="10">
        <v>3000</v>
      </c>
      <c r="N24">
        <f t="shared" si="0"/>
        <v>1.200751544483436</v>
      </c>
    </row>
    <row r="25" spans="2:14" ht="12.75">
      <c r="B25" s="8">
        <v>1.087</v>
      </c>
      <c r="C25" s="8">
        <v>1.3</v>
      </c>
      <c r="D25" s="8">
        <v>1.149</v>
      </c>
      <c r="E25" s="8">
        <v>1.134</v>
      </c>
      <c r="F25" s="9">
        <v>1.142</v>
      </c>
      <c r="G25" s="8">
        <v>1.084</v>
      </c>
      <c r="H25" s="8">
        <v>1.31</v>
      </c>
      <c r="I25" s="8">
        <v>1.142</v>
      </c>
      <c r="J25" s="8">
        <v>1.148</v>
      </c>
      <c r="K25" s="8">
        <v>1.147</v>
      </c>
      <c r="M25" s="11">
        <v>10000</v>
      </c>
      <c r="N25">
        <f t="shared" si="0"/>
        <v>1.0267835849366853</v>
      </c>
    </row>
    <row r="26" spans="2:14" ht="12.75">
      <c r="B26" s="8">
        <v>1.088</v>
      </c>
      <c r="C26" s="8">
        <v>1.129</v>
      </c>
      <c r="D26" s="8">
        <v>1.155</v>
      </c>
      <c r="E26" s="8">
        <v>1.126</v>
      </c>
      <c r="F26" s="9">
        <v>1.162</v>
      </c>
      <c r="G26" s="8">
        <v>1.085</v>
      </c>
      <c r="H26" s="8">
        <v>1.121</v>
      </c>
      <c r="I26" s="8">
        <v>1.239</v>
      </c>
      <c r="J26" s="8">
        <v>1.138</v>
      </c>
      <c r="K26" s="8">
        <v>1.149</v>
      </c>
      <c r="M26" s="10">
        <v>30000</v>
      </c>
      <c r="N26">
        <f t="shared" si="0"/>
        <v>0.8901294171834653</v>
      </c>
    </row>
    <row r="27" spans="1:14" ht="12.75">
      <c r="A27">
        <f>AVERAGE(A37:B40)</f>
        <v>4.1072500000000005</v>
      </c>
      <c r="B27">
        <f>AVERAGE(A37:B40)</f>
        <v>4.1072500000000005</v>
      </c>
      <c r="C27">
        <f>AVERAGE(D37:E40)</f>
        <v>4.462125</v>
      </c>
      <c r="D27">
        <f>AVERAGE(G37:H40)</f>
        <v>8.331142857142856</v>
      </c>
      <c r="E27">
        <f>AVERAGE(J37:K40)</f>
        <v>13.420000000000002</v>
      </c>
      <c r="F27">
        <f>AVERAGE(M37:N40)</f>
        <v>8.25325</v>
      </c>
      <c r="G27" t="s">
        <v>40</v>
      </c>
      <c r="M27" s="11">
        <v>100000</v>
      </c>
      <c r="N27">
        <f>3.4*M27^-0.13</f>
        <v>0.7611651871132356</v>
      </c>
    </row>
    <row r="28" spans="2:14" ht="12.75">
      <c r="B28">
        <f>STDEV(A37:B40)</f>
        <v>0.30796648704502505</v>
      </c>
      <c r="C28">
        <f>STDEV(D37:E40)</f>
        <v>0.22981510425307686</v>
      </c>
      <c r="D28">
        <f>STDEV(G37:H40)</f>
        <v>0.35714769520533457</v>
      </c>
      <c r="E28">
        <f>STDEV(J37:K40)</f>
        <v>0.5872697117046862</v>
      </c>
      <c r="F28">
        <f>STDEV(M37:N40)</f>
        <v>0.4867726808862141</v>
      </c>
      <c r="M28" s="12">
        <v>637000</v>
      </c>
      <c r="N28">
        <f>3.4*M28^-0.13</f>
        <v>0.5983300166958502</v>
      </c>
    </row>
    <row r="29" spans="1:15" ht="12.75">
      <c r="A29">
        <f>PI()/6*A27^3</f>
        <v>36.27872680430561</v>
      </c>
      <c r="B29">
        <f>PI()/6*B27^3</f>
        <v>36.27872680430561</v>
      </c>
      <c r="C29">
        <f>PI()/6*C27^3</f>
        <v>46.51829827624876</v>
      </c>
      <c r="D29">
        <f>PI()/6*D27^3</f>
        <v>302.769669610374</v>
      </c>
      <c r="E29">
        <f>PI()/6*I34^3</f>
        <v>937.0097589214071</v>
      </c>
      <c r="F29">
        <f>PI()/6*N34^3</f>
        <v>341.23684250662524</v>
      </c>
      <c r="G29" t="s">
        <v>41</v>
      </c>
      <c r="H29" s="11">
        <v>600</v>
      </c>
      <c r="I29" s="11">
        <v>117</v>
      </c>
      <c r="O29">
        <f>(M28*6/PI())^0.33333333</f>
        <v>106.75303962467018</v>
      </c>
    </row>
    <row r="30" spans="2:9" ht="12.75">
      <c r="B30">
        <f>3.5*B29^-0.32</f>
        <v>1.1091221854780289</v>
      </c>
      <c r="C30">
        <f>3.5*C29^-0.32</f>
        <v>1.0243029470724128</v>
      </c>
      <c r="D30">
        <f>3.5*D29^-0.32</f>
        <v>0.5624864784252872</v>
      </c>
      <c r="E30">
        <f>3.5*E29^-0.32</f>
        <v>0.39184104666560887</v>
      </c>
      <c r="F30">
        <f>3.5*F29^-0.32</f>
        <v>0.541364971371741</v>
      </c>
      <c r="H30" s="11"/>
      <c r="I30" s="11"/>
    </row>
    <row r="31" spans="2:9" ht="12.75">
      <c r="B31">
        <f>4.5/B27</f>
        <v>1.0956235924280235</v>
      </c>
      <c r="C31">
        <f>4.5/C27</f>
        <v>1.0084881082443902</v>
      </c>
      <c r="D31">
        <f>4.5/D27</f>
        <v>0.5401419801776468</v>
      </c>
      <c r="E31">
        <f>4.5/E27</f>
        <v>0.33532041728763035</v>
      </c>
      <c r="F31">
        <f>4.5/F27</f>
        <v>0.5452397540362888</v>
      </c>
      <c r="H31">
        <f>3.5*H29^-0.32</f>
        <v>0.45191800468330334</v>
      </c>
      <c r="I31">
        <f>3.5*I29^-0.32</f>
        <v>0.7625153110474717</v>
      </c>
    </row>
    <row r="32" spans="1:7" ht="12.75">
      <c r="A32" s="12">
        <v>1.38</v>
      </c>
      <c r="B32" s="12"/>
      <c r="C32" s="12">
        <v>0.89</v>
      </c>
      <c r="D32" s="12">
        <v>0.44</v>
      </c>
      <c r="E32" s="12">
        <v>0.41</v>
      </c>
      <c r="F32" s="12">
        <v>0.57</v>
      </c>
      <c r="G32" t="s">
        <v>42</v>
      </c>
    </row>
    <row r="33" spans="2:12" ht="12.75">
      <c r="B33">
        <f>3.4*B29^-0.13</f>
        <v>2.131690512102918</v>
      </c>
      <c r="C33">
        <f>3.4*C29^-0.13</f>
        <v>2.0638960532970563</v>
      </c>
      <c r="D33">
        <f>3.4*D29^-0.13</f>
        <v>1.6178353080661976</v>
      </c>
      <c r="E33">
        <f>3.4*E29^-0.13</f>
        <v>1.3968577517163185</v>
      </c>
      <c r="F33">
        <f>3.4*F29^-0.13</f>
        <v>1.5928748239904744</v>
      </c>
      <c r="I33" t="s">
        <v>43</v>
      </c>
      <c r="L33" t="s">
        <v>44</v>
      </c>
    </row>
    <row r="34" spans="2:14" ht="12.75">
      <c r="B34">
        <f>B33/B31</f>
        <v>1.9456413012966025</v>
      </c>
      <c r="C34">
        <f>C33/C31</f>
        <v>2.0465249281818063</v>
      </c>
      <c r="D34">
        <f>D33/D31</f>
        <v>2.995203793517603</v>
      </c>
      <c r="E34">
        <f>E33/E31</f>
        <v>4.165740228451777</v>
      </c>
      <c r="F34">
        <f>F33/F31</f>
        <v>2.9214209202443073</v>
      </c>
      <c r="I34">
        <f>AVERAGE(I36:I47)</f>
        <v>12.140833333333333</v>
      </c>
      <c r="L34">
        <f>AVERAGE(L36:L47)</f>
        <v>8.230500000000001</v>
      </c>
      <c r="M34" t="s">
        <v>45</v>
      </c>
      <c r="N34">
        <v>8.67</v>
      </c>
    </row>
    <row r="35" spans="1:14" ht="12.75">
      <c r="A35" t="s">
        <v>34</v>
      </c>
      <c r="B35" s="3" t="s">
        <v>35</v>
      </c>
      <c r="D35" t="s">
        <v>46</v>
      </c>
      <c r="E35" t="s">
        <v>47</v>
      </c>
      <c r="G35" t="s">
        <v>48</v>
      </c>
      <c r="H35" t="s">
        <v>49</v>
      </c>
      <c r="I35">
        <f>STDEV(I36:I47)</f>
        <v>0.6336540256657696</v>
      </c>
      <c r="L35">
        <f>STDEV(L36:L47)</f>
        <v>0.2733201585885406</v>
      </c>
      <c r="M35" t="s">
        <v>48</v>
      </c>
      <c r="N35" t="s">
        <v>49</v>
      </c>
    </row>
    <row r="36" spans="1:14" ht="12.75">
      <c r="A36" s="3" t="s">
        <v>36</v>
      </c>
      <c r="B36" s="3" t="s">
        <v>36</v>
      </c>
      <c r="D36" s="3" t="s">
        <v>37</v>
      </c>
      <c r="E36" s="3" t="s">
        <v>37</v>
      </c>
      <c r="G36" s="3" t="s">
        <v>2</v>
      </c>
      <c r="H36" s="3" t="s">
        <v>2</v>
      </c>
      <c r="I36">
        <v>12.54</v>
      </c>
      <c r="J36" s="3" t="s">
        <v>38</v>
      </c>
      <c r="K36" s="3" t="s">
        <v>38</v>
      </c>
      <c r="L36">
        <v>8.004</v>
      </c>
      <c r="M36" s="4" t="s">
        <v>39</v>
      </c>
      <c r="N36" s="3" t="s">
        <v>39</v>
      </c>
    </row>
    <row r="37" spans="1:14" ht="12.75">
      <c r="A37" s="5">
        <v>4.065</v>
      </c>
      <c r="B37" s="5">
        <v>4.134</v>
      </c>
      <c r="D37" s="5">
        <v>4.094</v>
      </c>
      <c r="E37" s="5">
        <v>4.41</v>
      </c>
      <c r="G37" s="5">
        <v>8.054</v>
      </c>
      <c r="H37" s="5">
        <v>8.103</v>
      </c>
      <c r="I37" s="13">
        <v>12.08</v>
      </c>
      <c r="J37" s="5">
        <v>12.72</v>
      </c>
      <c r="K37" s="5">
        <v>13.64</v>
      </c>
      <c r="L37">
        <v>8.004</v>
      </c>
      <c r="M37" s="6">
        <v>7.945</v>
      </c>
      <c r="N37" s="5">
        <v>9.026</v>
      </c>
    </row>
    <row r="38" spans="1:14" ht="12.75">
      <c r="A38" s="5">
        <v>3.99</v>
      </c>
      <c r="B38" s="5">
        <v>3.99</v>
      </c>
      <c r="D38" s="5">
        <v>4.45</v>
      </c>
      <c r="E38" s="5">
        <v>4.52</v>
      </c>
      <c r="G38" s="5">
        <v>8.362</v>
      </c>
      <c r="H38" s="5">
        <v>8.089</v>
      </c>
      <c r="I38" s="13">
        <v>12.54</v>
      </c>
      <c r="J38" s="5">
        <v>12.81</v>
      </c>
      <c r="K38" s="5">
        <v>13.04</v>
      </c>
      <c r="L38" s="13">
        <v>8.684</v>
      </c>
      <c r="M38" s="6">
        <v>8.395</v>
      </c>
      <c r="N38" s="5">
        <v>8.089</v>
      </c>
    </row>
    <row r="39" spans="1:14" ht="12.75">
      <c r="A39" s="5">
        <v>4.543</v>
      </c>
      <c r="B39" s="5">
        <v>4.582</v>
      </c>
      <c r="D39" s="5">
        <v>4.3</v>
      </c>
      <c r="E39" s="5">
        <v>4.43</v>
      </c>
      <c r="G39" s="5">
        <v>8.592</v>
      </c>
      <c r="H39" s="5">
        <v>9.009</v>
      </c>
      <c r="I39" s="13">
        <v>11.63</v>
      </c>
      <c r="J39" s="5">
        <v>14.5</v>
      </c>
      <c r="K39" s="5">
        <v>13.25</v>
      </c>
      <c r="L39" s="13">
        <v>8.457</v>
      </c>
      <c r="M39" s="6">
        <v>8.805</v>
      </c>
      <c r="N39" s="5">
        <v>8.315</v>
      </c>
    </row>
    <row r="40" spans="1:14" ht="12.75">
      <c r="A40" s="5">
        <v>3.793</v>
      </c>
      <c r="B40" s="5">
        <v>3.761</v>
      </c>
      <c r="D40" s="5">
        <v>4.886</v>
      </c>
      <c r="E40" s="5">
        <v>4.607</v>
      </c>
      <c r="G40" s="5">
        <v>8.109</v>
      </c>
      <c r="H40" s="5"/>
      <c r="I40" s="14">
        <v>12.76</v>
      </c>
      <c r="J40" s="5">
        <v>13.76</v>
      </c>
      <c r="K40" s="5">
        <v>13.64</v>
      </c>
      <c r="L40" s="13">
        <v>8.23</v>
      </c>
      <c r="M40" s="6">
        <v>7.561</v>
      </c>
      <c r="N40" s="5">
        <v>7.89</v>
      </c>
    </row>
    <row r="41" spans="1:14" ht="12.75">
      <c r="A41" s="8">
        <v>1.103</v>
      </c>
      <c r="B41" s="8">
        <v>1.099</v>
      </c>
      <c r="D41" s="8">
        <v>1.114</v>
      </c>
      <c r="E41" s="8">
        <v>1.116</v>
      </c>
      <c r="G41" s="8">
        <v>1.144</v>
      </c>
      <c r="H41" s="8"/>
      <c r="I41" s="14">
        <v>12.31</v>
      </c>
      <c r="J41" s="8">
        <v>1.141</v>
      </c>
      <c r="K41" s="8">
        <v>1.151</v>
      </c>
      <c r="L41">
        <v>8.004</v>
      </c>
      <c r="M41" s="9">
        <v>1.136</v>
      </c>
      <c r="N41" s="8">
        <v>1.174</v>
      </c>
    </row>
    <row r="42" spans="1:14" ht="12.75">
      <c r="A42" s="8">
        <v>1.098</v>
      </c>
      <c r="B42" s="8">
        <v>1.097</v>
      </c>
      <c r="D42" s="8">
        <v>1.112</v>
      </c>
      <c r="E42" s="8">
        <v>1.14</v>
      </c>
      <c r="G42" s="8">
        <v>1.148</v>
      </c>
      <c r="H42" s="8">
        <v>1.137</v>
      </c>
      <c r="I42" s="14">
        <v>12.31</v>
      </c>
      <c r="J42" s="8">
        <v>1.128</v>
      </c>
      <c r="K42" s="8">
        <v>1.125</v>
      </c>
      <c r="L42">
        <v>8.004</v>
      </c>
      <c r="M42" s="9">
        <v>1.14</v>
      </c>
      <c r="N42" s="8">
        <v>1.142</v>
      </c>
    </row>
    <row r="43" spans="1:14" ht="12.75">
      <c r="A43" s="8">
        <v>1.087</v>
      </c>
      <c r="B43" s="8">
        <v>1.084</v>
      </c>
      <c r="D43" s="8">
        <v>1.3</v>
      </c>
      <c r="E43" s="8">
        <v>1.31</v>
      </c>
      <c r="G43" s="8">
        <v>1.149</v>
      </c>
      <c r="H43" s="8">
        <v>1.142</v>
      </c>
      <c r="I43" s="14">
        <v>11.86</v>
      </c>
      <c r="J43" s="8">
        <v>1.134</v>
      </c>
      <c r="K43" s="8">
        <v>1.148</v>
      </c>
      <c r="L43">
        <v>8.004</v>
      </c>
      <c r="M43" s="9">
        <v>1.142</v>
      </c>
      <c r="N43" s="8">
        <v>1.147</v>
      </c>
    </row>
    <row r="44" spans="1:14" ht="12.75">
      <c r="A44" s="8">
        <v>1.088</v>
      </c>
      <c r="B44" s="8">
        <v>1.085</v>
      </c>
      <c r="D44" s="8">
        <v>1.129</v>
      </c>
      <c r="E44" s="8">
        <v>1.121</v>
      </c>
      <c r="G44" s="8">
        <v>1.155</v>
      </c>
      <c r="H44" s="8">
        <v>1.239</v>
      </c>
      <c r="I44" s="14">
        <v>10.5</v>
      </c>
      <c r="J44" s="8">
        <v>1.126</v>
      </c>
      <c r="K44" s="8">
        <v>1.138</v>
      </c>
      <c r="L44">
        <v>8.004</v>
      </c>
      <c r="M44" s="9">
        <v>1.162</v>
      </c>
      <c r="N44" s="8">
        <v>1.149</v>
      </c>
    </row>
    <row r="45" spans="9:12" ht="12.75">
      <c r="I45" s="14">
        <v>12.76</v>
      </c>
      <c r="L45" s="13">
        <v>8.23</v>
      </c>
    </row>
    <row r="46" spans="9:12" ht="12.75">
      <c r="I46" s="14">
        <v>12.54</v>
      </c>
      <c r="L46" s="13">
        <v>8.684</v>
      </c>
    </row>
    <row r="47" spans="9:12" ht="12.75">
      <c r="I47" s="14">
        <v>11.86</v>
      </c>
      <c r="L47" s="13">
        <v>8.457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8" sqref="B18"/>
    </sheetView>
  </sheetViews>
  <sheetFormatPr defaultColWidth="9.140625" defaultRowHeight="12.75"/>
  <cols>
    <col min="2" max="2" width="13.421875" style="0" customWidth="1"/>
    <col min="3" max="3" width="13.7109375" style="0" customWidth="1"/>
    <col min="4" max="4" width="16.00390625" style="0" customWidth="1"/>
    <col min="5" max="5" width="16.140625" style="0" customWidth="1"/>
    <col min="6" max="6" width="17.57421875" style="0" customWidth="1"/>
    <col min="7" max="7" width="14.140625" style="0" customWidth="1"/>
    <col min="8" max="8" width="16.7109375" style="0" customWidth="1"/>
    <col min="9" max="9" width="17.7109375" style="0" customWidth="1"/>
    <col min="10" max="10" width="20.00390625" style="0" customWidth="1"/>
  </cols>
  <sheetData>
    <row r="1" spans="1:9" ht="12.7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</row>
    <row r="2" spans="1:9" ht="12.75">
      <c r="A2" s="15">
        <v>9</v>
      </c>
      <c r="B2" s="15">
        <v>4.04</v>
      </c>
      <c r="C2" s="15">
        <v>4.27</v>
      </c>
      <c r="D2" s="1">
        <v>5.63</v>
      </c>
      <c r="E2" s="1">
        <v>8.34</v>
      </c>
      <c r="F2" s="1">
        <v>6.08</v>
      </c>
      <c r="G2" s="1">
        <v>6.98</v>
      </c>
      <c r="H2" s="1">
        <v>10.38</v>
      </c>
      <c r="I2" s="16">
        <v>38980</v>
      </c>
    </row>
    <row r="3" spans="1:9" ht="12.75">
      <c r="A3" s="1">
        <v>15</v>
      </c>
      <c r="B3" s="1">
        <v>2.5</v>
      </c>
      <c r="C3" s="1">
        <v>3.8</v>
      </c>
      <c r="D3" s="15">
        <v>6.08</v>
      </c>
      <c r="E3">
        <v>9.01</v>
      </c>
      <c r="F3" s="15">
        <v>6.3</v>
      </c>
      <c r="G3" s="15">
        <v>5.63</v>
      </c>
      <c r="H3" s="15">
        <v>10.84</v>
      </c>
      <c r="I3" s="17">
        <v>38944</v>
      </c>
    </row>
    <row r="4" spans="1:10" ht="12.75">
      <c r="A4" s="18">
        <v>30</v>
      </c>
      <c r="B4" s="18">
        <v>2</v>
      </c>
      <c r="C4" s="18">
        <v>3.3</v>
      </c>
      <c r="D4" s="18">
        <v>4.72</v>
      </c>
      <c r="E4" s="18">
        <v>2.91</v>
      </c>
      <c r="F4" s="18">
        <v>2.91</v>
      </c>
      <c r="G4" s="18">
        <v>2.45</v>
      </c>
      <c r="H4" s="18"/>
      <c r="I4" s="19">
        <v>38943</v>
      </c>
      <c r="J4" s="18"/>
    </row>
    <row r="5" spans="1:10" ht="12.75">
      <c r="A5" s="18">
        <v>30</v>
      </c>
      <c r="B5" s="18">
        <v>3.13</v>
      </c>
      <c r="C5" s="18">
        <v>2.68</v>
      </c>
      <c r="E5" s="18">
        <v>2.68</v>
      </c>
      <c r="F5">
        <v>3.01</v>
      </c>
      <c r="I5" s="20">
        <v>38920</v>
      </c>
      <c r="J5" s="18"/>
    </row>
    <row r="8" spans="4:8" ht="12.75">
      <c r="D8" s="18"/>
      <c r="G8" s="18"/>
      <c r="H8" s="18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East Anglia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envcs</dc:creator>
  <cp:keywords/>
  <dc:description/>
  <cp:lastModifiedBy>e031</cp:lastModifiedBy>
  <dcterms:created xsi:type="dcterms:W3CDTF">2006-07-02T12:27:06Z</dcterms:created>
  <dcterms:modified xsi:type="dcterms:W3CDTF">2008-09-03T15:59:37Z</dcterms:modified>
  <cp:category/>
  <cp:version/>
  <cp:contentType/>
  <cp:contentStatus/>
</cp:coreProperties>
</file>